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esktop\FINANCIJSKI PLANOVI I IZVRŠENJA\FINANCIJSKI PLAN\"/>
    </mc:Choice>
  </mc:AlternateContent>
  <bookViews>
    <workbookView xWindow="0" yWindow="0" windowWidth="16170" windowHeight="5955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8" l="1"/>
  <c r="D10" i="8" s="1"/>
  <c r="D12" i="8"/>
  <c r="G17" i="3"/>
  <c r="H17" i="3"/>
  <c r="F17" i="3"/>
  <c r="I12" i="10"/>
  <c r="J12" i="10"/>
  <c r="H12" i="10"/>
  <c r="I13" i="10"/>
  <c r="J13" i="10"/>
  <c r="H13" i="10"/>
  <c r="G14" i="10"/>
  <c r="G12" i="10"/>
  <c r="G9" i="10"/>
  <c r="F58" i="7"/>
  <c r="E10" i="8"/>
  <c r="F10" i="8"/>
  <c r="C10" i="8"/>
  <c r="F16" i="8"/>
  <c r="E16" i="8"/>
  <c r="D16" i="8"/>
  <c r="C17" i="8"/>
  <c r="C16" i="8"/>
  <c r="C14" i="8"/>
  <c r="D25" i="8"/>
  <c r="E27" i="8"/>
  <c r="F27" i="8"/>
  <c r="D27" i="8"/>
  <c r="E25" i="8"/>
  <c r="F25" i="8"/>
  <c r="D34" i="8"/>
  <c r="E34" i="8"/>
  <c r="F34" i="8"/>
  <c r="F32" i="8"/>
  <c r="E32" i="8"/>
  <c r="D32" i="8"/>
  <c r="C26" i="8"/>
  <c r="C34" i="8"/>
  <c r="C32" i="8"/>
  <c r="H35" i="3" l="1"/>
  <c r="G35" i="3"/>
  <c r="F35" i="3"/>
  <c r="G29" i="3"/>
  <c r="H29" i="3"/>
  <c r="F29" i="3"/>
  <c r="G30" i="3"/>
  <c r="H30" i="3"/>
  <c r="F30" i="3"/>
  <c r="G28" i="3"/>
  <c r="H28" i="3"/>
  <c r="F28" i="3"/>
  <c r="G11" i="3"/>
  <c r="G10" i="3" s="1"/>
  <c r="H11" i="3"/>
  <c r="H10" i="3" s="1"/>
  <c r="F11" i="3"/>
  <c r="F10" i="3" s="1"/>
  <c r="F13" i="3"/>
  <c r="G16" i="3"/>
  <c r="H16" i="3"/>
  <c r="F16" i="3"/>
  <c r="H59" i="7"/>
  <c r="I59" i="7"/>
  <c r="G59" i="7"/>
  <c r="H63" i="7"/>
  <c r="I63" i="7"/>
  <c r="G63" i="7"/>
  <c r="G41" i="7"/>
  <c r="H34" i="7"/>
  <c r="I34" i="7"/>
  <c r="G34" i="7"/>
  <c r="G25" i="7"/>
  <c r="H25" i="7"/>
  <c r="I25" i="7"/>
  <c r="F15" i="7"/>
  <c r="H15" i="7"/>
  <c r="I15" i="7"/>
  <c r="G15" i="7"/>
  <c r="F25" i="7" l="1"/>
  <c r="C10" i="5"/>
  <c r="E33" i="3" l="1"/>
  <c r="E26" i="3" s="1"/>
  <c r="E35" i="3"/>
  <c r="E27" i="3"/>
  <c r="E29" i="3"/>
  <c r="E28" i="3"/>
  <c r="E11" i="3"/>
  <c r="E10" i="3" s="1"/>
  <c r="E17" i="3"/>
  <c r="E16" i="3"/>
  <c r="E13" i="3"/>
  <c r="F8" i="10"/>
  <c r="D33" i="3"/>
  <c r="D35" i="3"/>
  <c r="B25" i="8"/>
  <c r="B36" i="8"/>
  <c r="B34" i="8"/>
  <c r="B32" i="8"/>
  <c r="B33" i="8"/>
  <c r="B28" i="8"/>
  <c r="B26" i="8"/>
  <c r="B10" i="8"/>
  <c r="B19" i="8"/>
  <c r="B17" i="8"/>
  <c r="B15" i="8"/>
  <c r="B13" i="8"/>
  <c r="B11" i="8"/>
  <c r="D27" i="3"/>
  <c r="D31" i="3"/>
  <c r="D30" i="3"/>
  <c r="D29" i="3"/>
  <c r="D28" i="3"/>
  <c r="D19" i="3"/>
  <c r="D18" i="3"/>
  <c r="D17" i="3"/>
  <c r="D16" i="3"/>
  <c r="D14" i="3"/>
  <c r="D13" i="3"/>
  <c r="D26" i="3" l="1"/>
  <c r="D10" i="3"/>
  <c r="F37" i="10" l="1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F11" i="10"/>
  <c r="J8" i="10"/>
  <c r="J14" i="10" s="1"/>
  <c r="I8" i="10"/>
  <c r="H8" i="10"/>
  <c r="F14" i="10" l="1"/>
  <c r="F22" i="10" s="1"/>
  <c r="F28" i="10" s="1"/>
  <c r="I14" i="10"/>
  <c r="I22" i="10" s="1"/>
  <c r="I28" i="10" s="1"/>
  <c r="I29" i="10" s="1"/>
  <c r="H14" i="10"/>
  <c r="H22" i="10" s="1"/>
  <c r="H28" i="10" s="1"/>
  <c r="H29" i="10" s="1"/>
  <c r="G22" i="10"/>
  <c r="G28" i="10" s="1"/>
  <c r="G29" i="10" s="1"/>
  <c r="J22" i="10"/>
  <c r="J28" i="10" s="1"/>
  <c r="J29" i="10" s="1"/>
</calcChain>
</file>

<file path=xl/sharedStrings.xml><?xml version="1.0" encoding="utf-8"?>
<sst xmlns="http://schemas.openxmlformats.org/spreadsheetml/2006/main" count="258" uniqueCount="125">
  <si>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</si>
  <si>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</si>
  <si>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</si>
  <si>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</si>
  <si>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</si>
  <si>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</si>
  <si>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</si>
  <si>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</si>
  <si>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</si>
  <si>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</si>
  <si>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</si>
  <si>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</si>
  <si>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</si>
  <si>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</si>
  <si>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</si>
  <si>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</si>
  <si>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</si>
  <si>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</si>
  <si>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</si>
  <si>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</si>
  <si>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</si>
  <si>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</si>
  <si>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</si>
  <si>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</si>
  <si>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PROGRAM xxxx</t>
  </si>
  <si>
    <t>NAZIV PROGRAMA</t>
  </si>
  <si>
    <t>Aktivnost Axxxxxx</t>
  </si>
  <si>
    <t>NAZIV AKTIVNOSTI</t>
  </si>
  <si>
    <t>A) SAŽETAK RAČUNA PRIHODA I RASHODA</t>
  </si>
  <si>
    <t>B) SAŽETAK RAČUNA FINANCIRANJA</t>
  </si>
  <si>
    <t>Pomoći iz inozemstva i od subjekata unutar općeg proračuna</t>
  </si>
  <si>
    <t>Rashodi za nabavu proizvedene dugotrajne imovine</t>
  </si>
  <si>
    <t>Naziv</t>
  </si>
  <si>
    <t>Projekcija 
za 2026.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</si>
  <si>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</si>
  <si>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</si>
  <si>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</si>
  <si>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</si>
  <si>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</si>
  <si>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</si>
  <si>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</si>
  <si>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Projekcija proračuna
za 2026.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</si>
  <si>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</si>
  <si>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</si>
  <si>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</si>
  <si>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</si>
  <si>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</si>
  <si>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</si>
  <si>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</si>
  <si>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</si>
  <si>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</si>
  <si>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</si>
  <si>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</si>
  <si>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</si>
  <si>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</si>
  <si>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</si>
  <si>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</si>
  <si>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</si>
  <si>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</si>
  <si>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</si>
  <si>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</si>
  <si>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</si>
  <si>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</si>
  <si>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</si>
  <si>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</si>
  <si>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</si>
  <si>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</si>
  <si>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Aktivnost A100007</t>
  </si>
  <si>
    <t>Izvor financiranja 1.1.</t>
  </si>
  <si>
    <t>Aktivnost A100011</t>
  </si>
  <si>
    <r>
      <t>Izvor financiranja 1.3.-</t>
    </r>
    <r>
      <rPr>
        <b/>
        <i/>
        <sz val="10"/>
        <color rgb="FFFF0000"/>
        <rFont val="Arial"/>
        <family val="2"/>
        <charset val="238"/>
      </rPr>
      <t xml:space="preserve"> decentralizirana sredstva</t>
    </r>
  </si>
  <si>
    <r>
      <t>Izvor financiranja 1.3.-</t>
    </r>
    <r>
      <rPr>
        <b/>
        <i/>
        <sz val="10"/>
        <color rgb="FFFF0000"/>
        <rFont val="Arial"/>
        <family val="2"/>
        <charset val="238"/>
      </rPr>
      <t>izvanredni troškovi</t>
    </r>
  </si>
  <si>
    <t>Izvor financiranja 3.1.1</t>
  </si>
  <si>
    <t>Izvor financiranja 5.2.2</t>
  </si>
  <si>
    <t>Izvor financiranja 5.2.3</t>
  </si>
  <si>
    <t>Izvor financiranja 6.2.1.</t>
  </si>
  <si>
    <t>Izvor financiranja 7.1.1</t>
  </si>
  <si>
    <t>Aktivnost A100010</t>
  </si>
  <si>
    <t>Izvor financiranja 5.2.14</t>
  </si>
  <si>
    <t>Tekući projekt T100004</t>
  </si>
  <si>
    <t>Izvor financiranja 5.2.5.</t>
  </si>
  <si>
    <t>ŠKOLSKA NATJECANJA I SMOTRE</t>
  </si>
  <si>
    <t>OPĆI PRIHODI I PRIMICI</t>
  </si>
  <si>
    <t>REDOVNI PROGRAM SŠ</t>
  </si>
  <si>
    <t>Financijski rashodi</t>
  </si>
  <si>
    <t>Dodatna ulaganja na građevinskim objektima</t>
  </si>
  <si>
    <t>Naknade građanima i kućanstvima</t>
  </si>
  <si>
    <t>KAPITALNE DONACIJE</t>
  </si>
  <si>
    <t>Školska kuhinja</t>
  </si>
  <si>
    <t>Osiguravanje pomoćnika u nastavi učenicima s teškoćama</t>
  </si>
  <si>
    <t>POMOĆI - MZO</t>
  </si>
  <si>
    <t>UKUPNO</t>
  </si>
  <si>
    <t>POMOĆI -PK</t>
  </si>
  <si>
    <t>Prihodi od imovine</t>
  </si>
  <si>
    <t>Ostali rashodi</t>
  </si>
  <si>
    <t>Rashodi za dodatna ulaganja na nef. Imovini</t>
  </si>
  <si>
    <t>Prihodi od prodaje proizvoda i robe te pruženih usluga</t>
  </si>
  <si>
    <t>Prihodi iz nadležnog proračuna za financiranje redovne djelatnosti proračunskih korisnika</t>
  </si>
  <si>
    <t>Prihodi od prodaje neproizvedene dugotrajne imovine</t>
  </si>
  <si>
    <t>Prihodi od prodaje proizvedene dugotrajne imovine</t>
  </si>
  <si>
    <t>6 Donacije</t>
  </si>
  <si>
    <t>61  Donacije</t>
  </si>
  <si>
    <t>7 Prihodi od prodaje nef.imovine</t>
  </si>
  <si>
    <t>72 Prihodi od prodaje dugotrajne imovine</t>
  </si>
  <si>
    <t>31 Vlastiti prihodi</t>
  </si>
  <si>
    <t>52 Ostale pomoći</t>
  </si>
  <si>
    <t>Ostali nespomenuti prihodi</t>
  </si>
  <si>
    <t>Rashodi za nematerijalnu imovinu</t>
  </si>
  <si>
    <t>Ostale tekuće donacije</t>
  </si>
  <si>
    <t>09 Obrazovanje</t>
  </si>
  <si>
    <t xml:space="preserve">092 Srednjoškolsko obrazovanje obrazovanje </t>
  </si>
  <si>
    <t>0922 Više srednjoškolsko obrazovanje</t>
  </si>
  <si>
    <t>Ravnatelj:</t>
  </si>
  <si>
    <t>FINANCIJSKI PLAN PRORAČUNSKOG KORISNIKA JEDINICE LOKALNE I PODRUČNE (REGIONALNE) SAMOUPRAVE 
ZA 2025. I PROJEKCIJA ZA 2026. I 2027. GODINU</t>
  </si>
  <si>
    <t>Projekcija proračuna
za 2027.</t>
  </si>
  <si>
    <t>Proračun za 2025.</t>
  </si>
  <si>
    <t>Plan 2024.</t>
  </si>
  <si>
    <t>Izvršenje 2023.*</t>
  </si>
  <si>
    <t>Izvršenje 2023.</t>
  </si>
  <si>
    <t>Plan za 2025.</t>
  </si>
  <si>
    <t>Projekcija 
za 2027.</t>
  </si>
  <si>
    <t>Izvor financiranja 4.3.1.</t>
  </si>
  <si>
    <t>Prihodi za posebne namjene</t>
  </si>
  <si>
    <t>4 Prihodi za posebne namjene</t>
  </si>
  <si>
    <t xml:space="preserve"> 43 Prihodi za posebne namjene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</si>
</sst>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i/>
      <sz val="8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 style="thin">
        <color indexed="64"/>
      </bottom>
      <diagonal/>
    </border>
    <border>
      <left/>
      <right style="thin">
        <color rgb="FFB2B2B2"/>
      </right>
      <top/>
      <bottom style="thin">
        <color indexed="64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B2B2B2"/>
      </right>
      <top style="thin">
        <color indexed="64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1" fillId="5" borderId="7" applyNumberFormat="0" applyFont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33" fillId="12" borderId="0" applyNumberFormat="0" applyBorder="0" applyAlignment="0" applyProtection="0"/>
  </cellStyleXfs>
  <cellXfs count="204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7" fillId="2" borderId="3" xfId="0" applyNumberFormat="1" applyFont="1" applyFill="1" applyBorder="1" applyAlignment="1" applyProtection="1">
      <alignment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NumberFormat="1" applyFont="1" applyFill="1" applyBorder="1" applyAlignment="1" applyProtection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NumberFormat="1" applyFont="1" applyFill="1" applyBorder="1" applyAlignment="1" applyProtection="1">
      <alignment vertical="center"/>
    </xf>
    <xf numFmtId="3" fontId="6" fillId="0" borderId="3" xfId="0" applyNumberFormat="1" applyFont="1" applyFill="1" applyBorder="1" applyAlignment="1" applyProtection="1">
      <alignment horizontal="right" wrapText="1"/>
    </xf>
    <xf numFmtId="3" fontId="6" fillId="0" borderId="3" xfId="0" applyNumberFormat="1" applyFont="1" applyBorder="1" applyAlignment="1">
      <alignment horizontal="right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 applyProtection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NumberFormat="1" applyFont="1" applyFill="1" applyBorder="1" applyAlignment="1" applyProtection="1">
      <alignment horizontal="left"/>
    </xf>
    <xf numFmtId="3" fontId="6" fillId="3" borderId="3" xfId="0" quotePrefix="1" applyNumberFormat="1" applyFont="1" applyFill="1" applyBorder="1" applyAlignment="1">
      <alignment horizontal="right"/>
    </xf>
    <xf numFmtId="0" fontId="16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0" fontId="25" fillId="2" borderId="4" xfId="0" applyNumberFormat="1" applyFont="1" applyFill="1" applyBorder="1" applyAlignment="1" applyProtection="1">
      <alignment horizontal="left" vertical="center" wrapText="1"/>
    </xf>
    <xf numFmtId="0" fontId="23" fillId="8" borderId="4" xfId="4" applyNumberFormat="1" applyFont="1" applyBorder="1" applyAlignment="1" applyProtection="1">
      <alignment horizontal="left" vertical="center" wrapText="1"/>
    </xf>
    <xf numFmtId="0" fontId="23" fillId="10" borderId="3" xfId="2" applyNumberFormat="1" applyFont="1" applyFill="1" applyBorder="1" applyAlignment="1" applyProtection="1">
      <alignment horizontal="left" vertical="center" wrapText="1"/>
    </xf>
    <xf numFmtId="0" fontId="28" fillId="2" borderId="3" xfId="3" applyNumberFormat="1" applyFont="1" applyFill="1" applyBorder="1" applyAlignment="1" applyProtection="1">
      <alignment horizontal="left" vertical="center" wrapText="1"/>
    </xf>
    <xf numFmtId="0" fontId="23" fillId="11" borderId="3" xfId="2" applyNumberFormat="1" applyFont="1" applyFill="1" applyBorder="1" applyAlignment="1" applyProtection="1">
      <alignment horizontal="left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0" fontId="26" fillId="2" borderId="3" xfId="0" applyFont="1" applyFill="1" applyBorder="1" applyAlignment="1">
      <alignment vertical="center" wrapText="1"/>
    </xf>
    <xf numFmtId="0" fontId="0" fillId="0" borderId="3" xfId="0" applyBorder="1"/>
    <xf numFmtId="0" fontId="14" fillId="0" borderId="3" xfId="0" applyFont="1" applyBorder="1" applyAlignment="1">
      <alignment vertical="center" wrapText="1"/>
    </xf>
    <xf numFmtId="0" fontId="0" fillId="0" borderId="3" xfId="0" applyBorder="1" applyAlignment="1">
      <alignment horizontal="left"/>
    </xf>
    <xf numFmtId="0" fontId="29" fillId="0" borderId="3" xfId="0" applyFont="1" applyBorder="1"/>
    <xf numFmtId="0" fontId="0" fillId="0" borderId="0" xfId="0" applyBorder="1"/>
    <xf numFmtId="0" fontId="30" fillId="0" borderId="3" xfId="0" applyFont="1" applyBorder="1" applyAlignment="1">
      <alignment vertical="center" wrapText="1"/>
    </xf>
    <xf numFmtId="0" fontId="22" fillId="2" borderId="3" xfId="0" quotePrefix="1" applyFont="1" applyFill="1" applyBorder="1" applyAlignment="1">
      <alignment horizontal="left" vertical="center"/>
    </xf>
    <xf numFmtId="0" fontId="22" fillId="2" borderId="3" xfId="0" applyFont="1" applyFill="1" applyBorder="1" applyAlignment="1">
      <alignment horizontal="left" vertical="center"/>
    </xf>
    <xf numFmtId="0" fontId="31" fillId="2" borderId="3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4" fontId="3" fillId="2" borderId="4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0" fillId="0" borderId="0" xfId="0" applyNumberFormat="1"/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23" fillId="8" borderId="2" xfId="4" applyNumberFormat="1" applyFont="1" applyBorder="1" applyAlignment="1" applyProtection="1">
      <alignment horizontal="left" vertical="center" wrapText="1"/>
    </xf>
    <xf numFmtId="0" fontId="16" fillId="2" borderId="2" xfId="0" applyNumberFormat="1" applyFont="1" applyFill="1" applyBorder="1" applyAlignment="1" applyProtection="1">
      <alignment horizontal="left" vertical="center" wrapText="1"/>
    </xf>
    <xf numFmtId="0" fontId="25" fillId="2" borderId="2" xfId="0" applyNumberFormat="1" applyFont="1" applyFill="1" applyBorder="1" applyAlignment="1" applyProtection="1">
      <alignment horizontal="left" vertical="center" wrapText="1"/>
    </xf>
    <xf numFmtId="0" fontId="6" fillId="2" borderId="15" xfId="1" applyNumberFormat="1" applyFont="1" applyFill="1" applyBorder="1" applyAlignment="1" applyProtection="1">
      <alignment horizontal="left" vertical="center" wrapText="1"/>
    </xf>
    <xf numFmtId="0" fontId="27" fillId="9" borderId="16" xfId="2" applyFont="1" applyFill="1" applyBorder="1"/>
    <xf numFmtId="4" fontId="0" fillId="0" borderId="3" xfId="0" applyNumberFormat="1" applyBorder="1"/>
    <xf numFmtId="4" fontId="0" fillId="0" borderId="3" xfId="0" applyNumberFormat="1" applyFont="1" applyBorder="1"/>
    <xf numFmtId="2" fontId="0" fillId="0" borderId="3" xfId="0" applyNumberFormat="1" applyBorder="1"/>
    <xf numFmtId="4" fontId="0" fillId="2" borderId="3" xfId="0" applyNumberFormat="1" applyFill="1" applyBorder="1"/>
    <xf numFmtId="2" fontId="1" fillId="0" borderId="3" xfId="0" applyNumberFormat="1" applyFont="1" applyBorder="1"/>
    <xf numFmtId="4" fontId="1" fillId="0" borderId="3" xfId="0" applyNumberFormat="1" applyFont="1" applyBorder="1"/>
    <xf numFmtId="4" fontId="32" fillId="9" borderId="3" xfId="0" applyNumberFormat="1" applyFont="1" applyFill="1" applyBorder="1"/>
    <xf numFmtId="4" fontId="3" fillId="2" borderId="3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 applyProtection="1">
      <alignment horizontal="right" vertical="center" wrapText="1"/>
    </xf>
    <xf numFmtId="4" fontId="6" fillId="0" borderId="3" xfId="0" applyNumberFormat="1" applyFont="1" applyFill="1" applyBorder="1" applyAlignment="1" applyProtection="1">
      <alignment horizontal="right" vertical="center" wrapText="1"/>
    </xf>
    <xf numFmtId="4" fontId="6" fillId="2" borderId="3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0" fontId="0" fillId="0" borderId="4" xfId="0" applyBorder="1"/>
    <xf numFmtId="4" fontId="1" fillId="0" borderId="4" xfId="0" applyNumberFormat="1" applyFont="1" applyBorder="1"/>
    <xf numFmtId="4" fontId="0" fillId="0" borderId="4" xfId="0" applyNumberFormat="1" applyBorder="1"/>
    <xf numFmtId="4" fontId="0" fillId="0" borderId="4" xfId="0" applyNumberFormat="1" applyFont="1" applyBorder="1"/>
    <xf numFmtId="2" fontId="0" fillId="0" borderId="4" xfId="0" applyNumberFormat="1" applyBorder="1"/>
    <xf numFmtId="4" fontId="0" fillId="2" borderId="4" xfId="0" applyNumberFormat="1" applyFill="1" applyBorder="1"/>
    <xf numFmtId="2" fontId="1" fillId="0" borderId="4" xfId="0" applyNumberFormat="1" applyFont="1" applyBorder="1"/>
    <xf numFmtId="4" fontId="3" fillId="0" borderId="0" xfId="0" applyNumberFormat="1" applyFont="1" applyFill="1" applyBorder="1" applyAlignment="1" applyProtection="1">
      <alignment vertical="center" wrapText="1"/>
    </xf>
    <xf numFmtId="0" fontId="26" fillId="2" borderId="3" xfId="2" applyNumberFormat="1" applyFont="1" applyFill="1" applyBorder="1" applyAlignment="1" applyProtection="1">
      <alignment horizontal="left" vertical="center" wrapText="1"/>
    </xf>
    <xf numFmtId="4" fontId="0" fillId="0" borderId="0" xfId="0" applyNumberFormat="1" applyFill="1" applyBorder="1"/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2" fillId="0" borderId="0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 applyBorder="1"/>
    <xf numFmtId="4" fontId="9" fillId="3" borderId="1" xfId="0" quotePrefix="1" applyNumberFormat="1" applyFont="1" applyFill="1" applyBorder="1" applyAlignment="1">
      <alignment horizontal="right"/>
    </xf>
    <xf numFmtId="0" fontId="34" fillId="2" borderId="3" xfId="5" applyNumberFormat="1" applyFont="1" applyFill="1" applyBorder="1" applyAlignment="1" applyProtection="1">
      <alignment horizontal="center" vertical="center" wrapText="1"/>
    </xf>
    <xf numFmtId="0" fontId="3" fillId="2" borderId="2" xfId="1" applyNumberFormat="1" applyFont="1" applyFill="1" applyBorder="1" applyAlignment="1" applyProtection="1">
      <alignment horizontal="center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wrapText="1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vertical="center" wrapText="1"/>
    </xf>
    <xf numFmtId="0" fontId="9" fillId="0" borderId="1" xfId="0" quotePrefix="1" applyFont="1" applyFill="1" applyBorder="1" applyAlignment="1">
      <alignment horizontal="left" vertical="center"/>
    </xf>
    <xf numFmtId="0" fontId="9" fillId="0" borderId="1" xfId="0" quotePrefix="1" applyNumberFormat="1" applyFont="1" applyFill="1" applyBorder="1" applyAlignment="1" applyProtection="1">
      <alignment horizontal="left" vertical="center" wrapText="1"/>
    </xf>
    <xf numFmtId="0" fontId="9" fillId="3" borderId="1" xfId="0" quotePrefix="1" applyNumberFormat="1" applyFont="1" applyFill="1" applyBorder="1" applyAlignment="1" applyProtection="1">
      <alignment horizontal="left" vertical="center" wrapText="1"/>
    </xf>
    <xf numFmtId="0" fontId="13" fillId="0" borderId="0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>
      <alignment wrapText="1"/>
    </xf>
    <xf numFmtId="0" fontId="9" fillId="4" borderId="1" xfId="0" applyNumberFormat="1" applyFont="1" applyFill="1" applyBorder="1" applyAlignment="1" applyProtection="1">
      <alignment horizontal="left" vertical="center" wrapText="1"/>
    </xf>
    <xf numFmtId="0" fontId="9" fillId="4" borderId="2" xfId="0" applyNumberFormat="1" applyFont="1" applyFill="1" applyBorder="1" applyAlignment="1" applyProtection="1">
      <alignment horizontal="left" vertical="center" wrapText="1"/>
    </xf>
    <xf numFmtId="0" fontId="9" fillId="4" borderId="4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horizontal="left" vertical="center" wrapText="1"/>
    </xf>
    <xf numFmtId="0" fontId="9" fillId="3" borderId="4" xfId="0" applyNumberFormat="1" applyFont="1" applyFill="1" applyBorder="1" applyAlignment="1" applyProtection="1">
      <alignment horizontal="left" vertical="center" wrapText="1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0" fontId="25" fillId="2" borderId="1" xfId="0" applyNumberFormat="1" applyFont="1" applyFill="1" applyBorder="1" applyAlignment="1" applyProtection="1">
      <alignment horizontal="center" vertical="center" wrapText="1"/>
    </xf>
    <xf numFmtId="0" fontId="25" fillId="2" borderId="2" xfId="0" applyNumberFormat="1" applyFont="1" applyFill="1" applyBorder="1" applyAlignment="1" applyProtection="1">
      <alignment horizontal="center" vertical="center" wrapText="1"/>
    </xf>
    <xf numFmtId="0" fontId="25" fillId="2" borderId="4" xfId="0" applyNumberFormat="1" applyFont="1" applyFill="1" applyBorder="1" applyAlignment="1" applyProtection="1">
      <alignment horizontal="center" vertical="center" wrapText="1"/>
    </xf>
    <xf numFmtId="0" fontId="23" fillId="8" borderId="1" xfId="4" applyNumberFormat="1" applyFont="1" applyBorder="1" applyAlignment="1" applyProtection="1">
      <alignment horizontal="center" vertical="center" wrapText="1"/>
    </xf>
    <xf numFmtId="0" fontId="23" fillId="8" borderId="2" xfId="4" applyNumberFormat="1" applyFont="1" applyBorder="1" applyAlignment="1" applyProtection="1">
      <alignment horizontal="center" vertical="center" wrapText="1"/>
    </xf>
    <xf numFmtId="0" fontId="23" fillId="8" borderId="4" xfId="4" applyNumberFormat="1" applyFont="1" applyBorder="1" applyAlignment="1" applyProtection="1">
      <alignment horizontal="center" vertical="center" wrapText="1"/>
    </xf>
    <xf numFmtId="0" fontId="16" fillId="9" borderId="1" xfId="0" applyNumberFormat="1" applyFont="1" applyFill="1" applyBorder="1" applyAlignment="1" applyProtection="1">
      <alignment horizontal="center" vertical="center" wrapText="1"/>
    </xf>
    <xf numFmtId="0" fontId="16" fillId="9" borderId="2" xfId="0" applyNumberFormat="1" applyFont="1" applyFill="1" applyBorder="1" applyAlignment="1" applyProtection="1">
      <alignment horizontal="center" vertical="center" wrapText="1"/>
    </xf>
    <xf numFmtId="0" fontId="16" fillId="9" borderId="4" xfId="0" applyNumberFormat="1" applyFont="1" applyFill="1" applyBorder="1" applyAlignment="1" applyProtection="1">
      <alignment horizontal="center" vertical="center" wrapText="1"/>
    </xf>
    <xf numFmtId="0" fontId="6" fillId="2" borderId="8" xfId="1" applyNumberFormat="1" applyFont="1" applyFill="1" applyBorder="1" applyAlignment="1" applyProtection="1">
      <alignment horizontal="center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9" xfId="1" applyNumberFormat="1" applyFont="1" applyFill="1" applyBorder="1" applyAlignment="1" applyProtection="1">
      <alignment horizontal="center" vertical="center" wrapText="1"/>
    </xf>
    <xf numFmtId="0" fontId="22" fillId="2" borderId="1" xfId="0" applyNumberFormat="1" applyFont="1" applyFill="1" applyBorder="1" applyAlignment="1" applyProtection="1">
      <alignment horizontal="center" vertical="center" wrapText="1"/>
    </xf>
    <xf numFmtId="0" fontId="22" fillId="2" borderId="2" xfId="0" applyNumberFormat="1" applyFont="1" applyFill="1" applyBorder="1" applyAlignment="1" applyProtection="1">
      <alignment horizontal="center" vertical="center" wrapText="1"/>
    </xf>
    <xf numFmtId="0" fontId="22" fillId="2" borderId="4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26" fillId="8" borderId="1" xfId="4" applyNumberFormat="1" applyFont="1" applyBorder="1" applyAlignment="1" applyProtection="1">
      <alignment horizontal="center" vertical="center" wrapText="1"/>
    </xf>
    <xf numFmtId="0" fontId="26" fillId="8" borderId="2" xfId="4" applyNumberFormat="1" applyFont="1" applyBorder="1" applyAlignment="1" applyProtection="1">
      <alignment horizontal="center" vertical="center" wrapText="1"/>
    </xf>
    <xf numFmtId="0" fontId="26" fillId="8" borderId="4" xfId="4" applyNumberFormat="1" applyFont="1" applyBorder="1" applyAlignment="1" applyProtection="1">
      <alignment horizontal="center" vertical="center" wrapText="1"/>
    </xf>
    <xf numFmtId="0" fontId="16" fillId="2" borderId="10" xfId="0" applyNumberFormat="1" applyFont="1" applyFill="1" applyBorder="1" applyAlignment="1" applyProtection="1">
      <alignment horizontal="center" vertical="center" wrapText="1"/>
    </xf>
    <xf numFmtId="0" fontId="16" fillId="2" borderId="11" xfId="0" applyNumberFormat="1" applyFont="1" applyFill="1" applyBorder="1" applyAlignment="1" applyProtection="1">
      <alignment horizontal="center" vertical="center" wrapText="1"/>
    </xf>
    <xf numFmtId="0" fontId="16" fillId="2" borderId="12" xfId="0" applyNumberFormat="1" applyFont="1" applyFill="1" applyBorder="1" applyAlignment="1" applyProtection="1">
      <alignment horizontal="center" vertical="center" wrapText="1"/>
    </xf>
    <xf numFmtId="0" fontId="6" fillId="2" borderId="1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14" xfId="1" applyNumberFormat="1" applyFont="1" applyFill="1" applyBorder="1" applyAlignment="1" applyProtection="1">
      <alignment horizontal="center" vertical="center" wrapText="1"/>
    </xf>
    <xf numFmtId="0" fontId="27" fillId="9" borderId="6" xfId="2" applyFont="1" applyFill="1" applyBorder="1" applyAlignment="1">
      <alignment horizontal="center"/>
    </xf>
    <xf numFmtId="0" fontId="3" fillId="2" borderId="17" xfId="1" applyNumberFormat="1" applyFont="1" applyFill="1" applyBorder="1" applyAlignment="1" applyProtection="1">
      <alignment horizontal="center" vertical="center" wrapText="1"/>
    </xf>
    <xf numFmtId="0" fontId="6" fillId="2" borderId="18" xfId="1" applyNumberFormat="1" applyFont="1" applyFill="1" applyBorder="1" applyAlignment="1" applyProtection="1">
      <alignment horizontal="left" vertical="center" wrapText="1"/>
    </xf>
    <xf numFmtId="0" fontId="6" fillId="2" borderId="19" xfId="1" applyNumberFormat="1" applyFont="1" applyFill="1" applyBorder="1" applyAlignment="1" applyProtection="1">
      <alignment horizontal="center" vertical="center" wrapText="1"/>
    </xf>
    <xf numFmtId="0" fontId="3" fillId="2" borderId="11" xfId="1" applyNumberFormat="1" applyFont="1" applyFill="1" applyBorder="1" applyAlignment="1" applyProtection="1">
      <alignment horizontal="center" vertical="center" wrapText="1"/>
    </xf>
    <xf numFmtId="0" fontId="23" fillId="8" borderId="11" xfId="4" applyNumberFormat="1" applyFont="1" applyBorder="1" applyAlignment="1" applyProtection="1">
      <alignment horizontal="center" vertical="center" wrapText="1"/>
    </xf>
    <xf numFmtId="0" fontId="23" fillId="8" borderId="12" xfId="4" applyNumberFormat="1" applyFont="1" applyBorder="1" applyAlignment="1" applyProtection="1">
      <alignment horizontal="center" vertical="center" wrapText="1"/>
    </xf>
    <xf numFmtId="0" fontId="22" fillId="2" borderId="5" xfId="0" applyNumberFormat="1" applyFont="1" applyFill="1" applyBorder="1" applyAlignment="1" applyProtection="1">
      <alignment horizontal="center" vertical="center" wrapText="1"/>
    </xf>
    <xf numFmtId="0" fontId="22" fillId="2" borderId="20" xfId="0" applyNumberFormat="1" applyFont="1" applyFill="1" applyBorder="1" applyAlignment="1" applyProtection="1">
      <alignment horizontal="center" vertical="center" wrapText="1"/>
    </xf>
    <xf numFmtId="0" fontId="23" fillId="8" borderId="10" xfId="4" applyNumberFormat="1" applyFont="1" applyBorder="1" applyAlignment="1" applyProtection="1">
      <alignment horizontal="center" vertical="center" wrapText="1"/>
    </xf>
    <xf numFmtId="0" fontId="22" fillId="2" borderId="21" xfId="0" applyNumberFormat="1" applyFont="1" applyFill="1" applyBorder="1" applyAlignment="1" applyProtection="1">
      <alignment horizontal="center" vertical="center" wrapText="1"/>
    </xf>
    <xf numFmtId="0" fontId="3" fillId="2" borderId="3" xfId="1" applyNumberFormat="1" applyFont="1" applyFill="1" applyBorder="1" applyAlignment="1" applyProtection="1">
      <alignment horizontal="left" vertical="center" wrapText="1"/>
    </xf>
    <xf numFmtId="0" fontId="3" fillId="2" borderId="20" xfId="1" applyNumberFormat="1" applyFont="1" applyFill="1" applyBorder="1" applyAlignment="1" applyProtection="1">
      <alignment horizontal="left" vertical="center" wrapText="1"/>
    </xf>
    <xf numFmtId="0" fontId="1" fillId="0" borderId="3" xfId="0" applyFont="1" applyBorder="1"/>
    <xf numFmtId="4" fontId="3" fillId="2" borderId="0" xfId="0" applyNumberFormat="1" applyFont="1" applyFill="1" applyBorder="1" applyAlignment="1">
      <alignment horizontal="right"/>
    </xf>
    <xf numFmtId="0" fontId="6" fillId="2" borderId="22" xfId="1" applyNumberFormat="1" applyFont="1" applyFill="1" applyBorder="1" applyAlignment="1" applyProtection="1">
      <alignment horizontal="left" vertical="center" wrapText="1"/>
    </xf>
  </cellXfs>
  <cellStyles count="6">
    <cellStyle name="20% - Isticanje4" xfId="3" builtinId="42"/>
    <cellStyle name="40% - Isticanje2" xfId="2" builtinId="35"/>
    <cellStyle name="40% - Isticanje5" xfId="4" builtinId="47"/>
    <cellStyle name="Bilješka" xfId="1" builtinId="10"/>
    <cellStyle name="Dobro" xfId="5" builtinId="26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tabSelected="1" workbookViewId="0">
      <selection activeCell="F11" sqref="F11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130" t="s">
        <v>113</v>
      </c>
      <c r="B1" s="130"/>
      <c r="C1" s="130"/>
      <c r="D1" s="130"/>
      <c r="E1" s="130"/>
      <c r="F1" s="130"/>
      <c r="G1" s="130"/>
      <c r="H1" s="130"/>
      <c r="I1" s="130"/>
      <c r="J1" s="130"/>
    </row>
    <row r="2" spans="1:10" ht="18" x14ac:dyDescent="0.25">
      <c r="A2" s="25"/>
      <c r="B2" s="25"/>
      <c r="C2" s="25"/>
      <c r="D2" s="25"/>
      <c r="E2" s="122"/>
      <c r="F2" s="25"/>
      <c r="G2" s="25"/>
      <c r="H2" s="25"/>
      <c r="I2" s="25"/>
      <c r="J2" s="25"/>
    </row>
    <row r="3" spans="1:10" ht="15.75" x14ac:dyDescent="0.25">
      <c r="A3" s="130" t="s">
        <v>18</v>
      </c>
      <c r="B3" s="130"/>
      <c r="C3" s="130"/>
      <c r="D3" s="130"/>
      <c r="E3" s="130"/>
      <c r="F3" s="130"/>
      <c r="G3" s="130"/>
      <c r="H3" s="130"/>
      <c r="I3" s="131"/>
      <c r="J3" s="131"/>
    </row>
    <row r="4" spans="1:10" ht="18" x14ac:dyDescent="0.25">
      <c r="A4" s="25"/>
      <c r="B4" s="25"/>
      <c r="C4" s="25"/>
      <c r="D4" s="25"/>
      <c r="E4" s="25"/>
      <c r="F4" s="25"/>
      <c r="G4" s="25"/>
      <c r="H4" s="25"/>
      <c r="I4" s="5"/>
      <c r="J4" s="5"/>
    </row>
    <row r="5" spans="1:10" ht="15.75" x14ac:dyDescent="0.25">
      <c r="A5" s="130" t="s">
        <v>28</v>
      </c>
      <c r="B5" s="132"/>
      <c r="C5" s="132"/>
      <c r="D5" s="132"/>
      <c r="E5" s="132"/>
      <c r="F5" s="132"/>
      <c r="G5" s="132"/>
      <c r="H5" s="132"/>
      <c r="I5" s="132"/>
      <c r="J5" s="132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5" t="s">
        <v>34</v>
      </c>
    </row>
    <row r="7" spans="1:10" ht="25.5" x14ac:dyDescent="0.25">
      <c r="A7" s="29"/>
      <c r="B7" s="30"/>
      <c r="C7" s="30"/>
      <c r="D7" s="31"/>
      <c r="E7" s="32"/>
      <c r="F7" s="125" t="s">
        <v>117</v>
      </c>
      <c r="G7" s="3" t="s">
        <v>116</v>
      </c>
      <c r="H7" s="3" t="s">
        <v>115</v>
      </c>
      <c r="I7" s="3" t="s">
        <v>41</v>
      </c>
      <c r="J7" s="3" t="s">
        <v>114</v>
      </c>
    </row>
    <row r="8" spans="1:10" x14ac:dyDescent="0.25">
      <c r="A8" s="133" t="s">
        <v>0</v>
      </c>
      <c r="B8" s="134"/>
      <c r="C8" s="134"/>
      <c r="D8" s="134"/>
      <c r="E8" s="135"/>
      <c r="F8" s="119">
        <f>F9+F10</f>
        <v>1862478.85</v>
      </c>
      <c r="G8" s="119">
        <v>2647990.09</v>
      </c>
      <c r="H8" s="119">
        <f t="shared" ref="G8:J8" si="0">H9+H10</f>
        <v>2635115</v>
      </c>
      <c r="I8" s="119">
        <f t="shared" si="0"/>
        <v>2631815</v>
      </c>
      <c r="J8" s="119">
        <f t="shared" si="0"/>
        <v>2631815</v>
      </c>
    </row>
    <row r="9" spans="1:10" x14ac:dyDescent="0.25">
      <c r="A9" s="136" t="s">
        <v>35</v>
      </c>
      <c r="B9" s="137"/>
      <c r="C9" s="137"/>
      <c r="D9" s="137"/>
      <c r="E9" s="129"/>
      <c r="F9" s="89">
        <v>1861406.85</v>
      </c>
      <c r="G9" s="107">
        <f>G8-G10</f>
        <v>2646490.09</v>
      </c>
      <c r="H9" s="107">
        <v>2633615</v>
      </c>
      <c r="I9" s="107">
        <v>2630315</v>
      </c>
      <c r="J9" s="107">
        <v>2630315</v>
      </c>
    </row>
    <row r="10" spans="1:10" x14ac:dyDescent="0.25">
      <c r="A10" s="138" t="s">
        <v>36</v>
      </c>
      <c r="B10" s="129"/>
      <c r="C10" s="129"/>
      <c r="D10" s="129"/>
      <c r="E10" s="129"/>
      <c r="F10" s="120">
        <v>1072</v>
      </c>
      <c r="G10" s="120">
        <v>1500</v>
      </c>
      <c r="H10" s="120">
        <v>1500</v>
      </c>
      <c r="I10" s="120">
        <v>1500</v>
      </c>
      <c r="J10" s="120">
        <v>1500</v>
      </c>
    </row>
    <row r="11" spans="1:10" x14ac:dyDescent="0.25">
      <c r="A11" s="36" t="s">
        <v>1</v>
      </c>
      <c r="B11" s="44"/>
      <c r="C11" s="44"/>
      <c r="D11" s="44"/>
      <c r="E11" s="44"/>
      <c r="F11" s="119">
        <f>F12+F13</f>
        <v>1862099.5</v>
      </c>
      <c r="G11" s="119">
        <v>2638490.09</v>
      </c>
      <c r="H11" s="119">
        <v>2625615</v>
      </c>
      <c r="I11" s="119">
        <v>2622315</v>
      </c>
      <c r="J11" s="119">
        <v>2622315</v>
      </c>
    </row>
    <row r="12" spans="1:10" x14ac:dyDescent="0.25">
      <c r="A12" s="139" t="s">
        <v>37</v>
      </c>
      <c r="B12" s="137"/>
      <c r="C12" s="137"/>
      <c r="D12" s="137"/>
      <c r="E12" s="137"/>
      <c r="F12" s="105">
        <v>1852767.49</v>
      </c>
      <c r="G12" s="106">
        <f>G11-G13</f>
        <v>2623785.8199999998</v>
      </c>
      <c r="H12" s="106">
        <f>H11-H13</f>
        <v>2611501</v>
      </c>
      <c r="I12" s="106">
        <f t="shared" ref="I12:J12" si="1">I11-I13</f>
        <v>2608201</v>
      </c>
      <c r="J12" s="106">
        <f t="shared" si="1"/>
        <v>2608201</v>
      </c>
    </row>
    <row r="13" spans="1:10" x14ac:dyDescent="0.25">
      <c r="A13" s="128" t="s">
        <v>38</v>
      </c>
      <c r="B13" s="129"/>
      <c r="C13" s="129"/>
      <c r="D13" s="129"/>
      <c r="E13" s="129"/>
      <c r="F13" s="121">
        <v>9332.01</v>
      </c>
      <c r="G13" s="46">
        <v>14704.27</v>
      </c>
      <c r="H13" s="46">
        <f>4500+400+850+3500+700+664+1000+1000+1500</f>
        <v>14114</v>
      </c>
      <c r="I13" s="46">
        <f t="shared" ref="I13:J13" si="2">4500+400+850+3500+700+664+1000+1000+1500</f>
        <v>14114</v>
      </c>
      <c r="J13" s="46">
        <f t="shared" si="2"/>
        <v>14114</v>
      </c>
    </row>
    <row r="14" spans="1:10" x14ac:dyDescent="0.25">
      <c r="A14" s="140" t="s">
        <v>59</v>
      </c>
      <c r="B14" s="134"/>
      <c r="C14" s="134"/>
      <c r="D14" s="134"/>
      <c r="E14" s="134"/>
      <c r="F14" s="119">
        <f>F8-F11</f>
        <v>379.35000000009313</v>
      </c>
      <c r="G14" s="33">
        <f>G8-G11</f>
        <v>9500</v>
      </c>
      <c r="H14" s="33">
        <f t="shared" ref="H14:J14" si="3">H8-H11</f>
        <v>9500</v>
      </c>
      <c r="I14" s="33">
        <f t="shared" si="3"/>
        <v>9500</v>
      </c>
      <c r="J14" s="33">
        <f t="shared" si="3"/>
        <v>9500</v>
      </c>
    </row>
    <row r="15" spans="1:10" ht="18" x14ac:dyDescent="0.25">
      <c r="A15" s="25"/>
      <c r="B15" s="23"/>
      <c r="C15" s="23"/>
      <c r="D15" s="23"/>
      <c r="E15" s="23"/>
      <c r="F15" s="23"/>
      <c r="G15" s="23"/>
      <c r="H15" s="24"/>
      <c r="I15" s="24"/>
      <c r="J15" s="24"/>
    </row>
    <row r="16" spans="1:10" ht="15.75" x14ac:dyDescent="0.25">
      <c r="A16" s="130" t="s">
        <v>29</v>
      </c>
      <c r="B16" s="132"/>
      <c r="C16" s="132"/>
      <c r="D16" s="132"/>
      <c r="E16" s="132"/>
      <c r="F16" s="132"/>
      <c r="G16" s="132"/>
      <c r="H16" s="132"/>
      <c r="I16" s="132"/>
      <c r="J16" s="132"/>
    </row>
    <row r="17" spans="1:10" ht="18" x14ac:dyDescent="0.25">
      <c r="A17" s="25"/>
      <c r="B17" s="23"/>
      <c r="C17" s="23"/>
      <c r="D17" s="23"/>
      <c r="E17" s="23"/>
      <c r="F17" s="23"/>
      <c r="G17" s="23"/>
      <c r="H17" s="24"/>
      <c r="I17" s="24"/>
      <c r="J17" s="24"/>
    </row>
    <row r="18" spans="1:10" ht="25.5" x14ac:dyDescent="0.25">
      <c r="A18" s="29"/>
      <c r="B18" s="30"/>
      <c r="C18" s="30"/>
      <c r="D18" s="31"/>
      <c r="E18" s="32"/>
      <c r="F18" s="3" t="s">
        <v>117</v>
      </c>
      <c r="G18" s="3" t="s">
        <v>116</v>
      </c>
      <c r="H18" s="3" t="s">
        <v>115</v>
      </c>
      <c r="I18" s="3" t="s">
        <v>41</v>
      </c>
      <c r="J18" s="3" t="s">
        <v>114</v>
      </c>
    </row>
    <row r="19" spans="1:10" x14ac:dyDescent="0.25">
      <c r="A19" s="128" t="s">
        <v>39</v>
      </c>
      <c r="B19" s="129"/>
      <c r="C19" s="129"/>
      <c r="D19" s="129"/>
      <c r="E19" s="129"/>
      <c r="F19" s="46"/>
      <c r="G19" s="46"/>
      <c r="H19" s="46"/>
      <c r="I19" s="46"/>
      <c r="J19" s="45"/>
    </row>
    <row r="20" spans="1:10" x14ac:dyDescent="0.25">
      <c r="A20" s="128" t="s">
        <v>40</v>
      </c>
      <c r="B20" s="129"/>
      <c r="C20" s="129"/>
      <c r="D20" s="129"/>
      <c r="E20" s="129"/>
      <c r="F20" s="46"/>
      <c r="G20" s="46"/>
      <c r="H20" s="46"/>
      <c r="I20" s="46"/>
      <c r="J20" s="45"/>
    </row>
    <row r="21" spans="1:10" x14ac:dyDescent="0.25">
      <c r="A21" s="140" t="s">
        <v>2</v>
      </c>
      <c r="B21" s="134"/>
      <c r="C21" s="134"/>
      <c r="D21" s="134"/>
      <c r="E21" s="134"/>
      <c r="F21" s="33">
        <f>F19-F20</f>
        <v>0</v>
      </c>
      <c r="G21" s="33">
        <f t="shared" ref="G21:J21" si="4">G19-G20</f>
        <v>0</v>
      </c>
      <c r="H21" s="33">
        <f t="shared" si="4"/>
        <v>0</v>
      </c>
      <c r="I21" s="33">
        <f t="shared" si="4"/>
        <v>0</v>
      </c>
      <c r="J21" s="33">
        <f t="shared" si="4"/>
        <v>0</v>
      </c>
    </row>
    <row r="22" spans="1:10" x14ac:dyDescent="0.25">
      <c r="A22" s="140" t="s">
        <v>60</v>
      </c>
      <c r="B22" s="134"/>
      <c r="C22" s="134"/>
      <c r="D22" s="134"/>
      <c r="E22" s="134"/>
      <c r="F22" s="119">
        <f>F14+F21</f>
        <v>379.35000000009313</v>
      </c>
      <c r="G22" s="33">
        <f t="shared" ref="G22:J22" si="5">G14+G21</f>
        <v>9500</v>
      </c>
      <c r="H22" s="33">
        <f t="shared" si="5"/>
        <v>9500</v>
      </c>
      <c r="I22" s="33">
        <f t="shared" si="5"/>
        <v>9500</v>
      </c>
      <c r="J22" s="33">
        <f t="shared" si="5"/>
        <v>9500</v>
      </c>
    </row>
    <row r="23" spans="1:10" ht="18" x14ac:dyDescent="0.25">
      <c r="A23" s="22"/>
      <c r="B23" s="23"/>
      <c r="C23" s="23"/>
      <c r="D23" s="23"/>
      <c r="E23" s="23"/>
      <c r="F23" s="23"/>
      <c r="G23" s="23"/>
      <c r="H23" s="24"/>
      <c r="I23" s="24"/>
      <c r="J23" s="24"/>
    </row>
    <row r="24" spans="1:10" ht="15.75" x14ac:dyDescent="0.25">
      <c r="A24" s="130" t="s">
        <v>61</v>
      </c>
      <c r="B24" s="132"/>
      <c r="C24" s="132"/>
      <c r="D24" s="132"/>
      <c r="E24" s="132"/>
      <c r="F24" s="132"/>
      <c r="G24" s="132"/>
      <c r="H24" s="132"/>
      <c r="I24" s="132"/>
      <c r="J24" s="132"/>
    </row>
    <row r="25" spans="1:10" ht="15.75" x14ac:dyDescent="0.25">
      <c r="A25" s="42"/>
      <c r="B25" s="43"/>
      <c r="C25" s="43"/>
      <c r="D25" s="43"/>
      <c r="E25" s="43"/>
      <c r="F25" s="43"/>
      <c r="G25" s="43"/>
      <c r="H25" s="43"/>
      <c r="I25" s="43"/>
      <c r="J25" s="43"/>
    </row>
    <row r="26" spans="1:10" ht="25.5" x14ac:dyDescent="0.25">
      <c r="A26" s="29"/>
      <c r="B26" s="30"/>
      <c r="C26" s="30"/>
      <c r="D26" s="31"/>
      <c r="E26" s="32"/>
      <c r="F26" s="3" t="s">
        <v>117</v>
      </c>
      <c r="G26" s="3" t="s">
        <v>116</v>
      </c>
      <c r="H26" s="3" t="s">
        <v>115</v>
      </c>
      <c r="I26" s="3" t="s">
        <v>41</v>
      </c>
      <c r="J26" s="3" t="s">
        <v>114</v>
      </c>
    </row>
    <row r="27" spans="1:10" ht="15" customHeight="1" x14ac:dyDescent="0.25">
      <c r="A27" s="143" t="s">
        <v>62</v>
      </c>
      <c r="B27" s="144"/>
      <c r="C27" s="144"/>
      <c r="D27" s="144"/>
      <c r="E27" s="145"/>
      <c r="F27" s="47">
        <v>0</v>
      </c>
      <c r="G27" s="47">
        <v>0</v>
      </c>
      <c r="H27" s="47">
        <v>0</v>
      </c>
      <c r="I27" s="47">
        <v>0</v>
      </c>
      <c r="J27" s="48">
        <v>0</v>
      </c>
    </row>
    <row r="28" spans="1:10" ht="15" customHeight="1" x14ac:dyDescent="0.25">
      <c r="A28" s="140" t="s">
        <v>63</v>
      </c>
      <c r="B28" s="134"/>
      <c r="C28" s="134"/>
      <c r="D28" s="134"/>
      <c r="E28" s="134"/>
      <c r="F28" s="124">
        <f>F22+F27</f>
        <v>379.35000000009313</v>
      </c>
      <c r="G28" s="49">
        <f t="shared" ref="G28:J28" si="6">G22+G27</f>
        <v>9500</v>
      </c>
      <c r="H28" s="49">
        <f t="shared" si="6"/>
        <v>9500</v>
      </c>
      <c r="I28" s="49">
        <f t="shared" si="6"/>
        <v>9500</v>
      </c>
      <c r="J28" s="50">
        <f t="shared" si="6"/>
        <v>9500</v>
      </c>
    </row>
    <row r="29" spans="1:10" ht="45" customHeight="1" x14ac:dyDescent="0.25">
      <c r="A29" s="133" t="s">
        <v>64</v>
      </c>
      <c r="B29" s="146"/>
      <c r="C29" s="146"/>
      <c r="D29" s="146"/>
      <c r="E29" s="147"/>
      <c r="F29" s="124">
        <v>9291.84</v>
      </c>
      <c r="G29" s="49">
        <f t="shared" ref="G29:J29" si="7">G14+G21+G27-G28</f>
        <v>0</v>
      </c>
      <c r="H29" s="49">
        <f t="shared" si="7"/>
        <v>0</v>
      </c>
      <c r="I29" s="49">
        <f t="shared" si="7"/>
        <v>0</v>
      </c>
      <c r="J29" s="50">
        <f t="shared" si="7"/>
        <v>0</v>
      </c>
    </row>
    <row r="30" spans="1:10" ht="15.75" x14ac:dyDescent="0.25">
      <c r="A30" s="51"/>
      <c r="B30" s="52"/>
      <c r="C30" s="52"/>
      <c r="D30" s="52"/>
      <c r="E30" s="52"/>
      <c r="F30" s="52"/>
      <c r="G30" s="52"/>
      <c r="H30" s="52"/>
      <c r="I30" s="52"/>
      <c r="J30" s="52"/>
    </row>
    <row r="31" spans="1:10" ht="15.75" x14ac:dyDescent="0.25">
      <c r="A31" s="148" t="s">
        <v>58</v>
      </c>
      <c r="B31" s="148"/>
      <c r="C31" s="148"/>
      <c r="D31" s="148"/>
      <c r="E31" s="148"/>
      <c r="F31" s="148"/>
      <c r="G31" s="148"/>
      <c r="H31" s="148"/>
      <c r="I31" s="148"/>
      <c r="J31" s="148"/>
    </row>
    <row r="32" spans="1:10" ht="18" x14ac:dyDescent="0.25">
      <c r="A32" s="53"/>
      <c r="B32" s="54"/>
      <c r="C32" s="54"/>
      <c r="D32" s="54"/>
      <c r="E32" s="54"/>
      <c r="F32" s="54"/>
      <c r="G32" s="54"/>
      <c r="H32" s="55"/>
      <c r="I32" s="55"/>
      <c r="J32" s="55"/>
    </row>
    <row r="33" spans="1:10" ht="25.5" x14ac:dyDescent="0.25">
      <c r="A33" s="56"/>
      <c r="B33" s="57"/>
      <c r="C33" s="57"/>
      <c r="D33" s="58"/>
      <c r="E33" s="59"/>
      <c r="F33" s="3" t="s">
        <v>117</v>
      </c>
      <c r="G33" s="3" t="s">
        <v>116</v>
      </c>
      <c r="H33" s="3" t="s">
        <v>115</v>
      </c>
      <c r="I33" s="3" t="s">
        <v>41</v>
      </c>
      <c r="J33" s="3" t="s">
        <v>114</v>
      </c>
    </row>
    <row r="34" spans="1:10" x14ac:dyDescent="0.25">
      <c r="A34" s="143" t="s">
        <v>62</v>
      </c>
      <c r="B34" s="144"/>
      <c r="C34" s="144"/>
      <c r="D34" s="144"/>
      <c r="E34" s="145"/>
      <c r="F34" s="47">
        <v>0</v>
      </c>
      <c r="G34" s="47">
        <f>F37</f>
        <v>0</v>
      </c>
      <c r="H34" s="47">
        <f>G37</f>
        <v>0</v>
      </c>
      <c r="I34" s="47">
        <f>H37</f>
        <v>0</v>
      </c>
      <c r="J34" s="48">
        <f>I37</f>
        <v>0</v>
      </c>
    </row>
    <row r="35" spans="1:10" ht="28.5" customHeight="1" x14ac:dyDescent="0.25">
      <c r="A35" s="143" t="s">
        <v>65</v>
      </c>
      <c r="B35" s="144"/>
      <c r="C35" s="144"/>
      <c r="D35" s="144"/>
      <c r="E35" s="145"/>
      <c r="F35" s="47">
        <v>0</v>
      </c>
      <c r="G35" s="47">
        <v>0</v>
      </c>
      <c r="H35" s="47">
        <v>0</v>
      </c>
      <c r="I35" s="47">
        <v>0</v>
      </c>
      <c r="J35" s="48">
        <v>0</v>
      </c>
    </row>
    <row r="36" spans="1:10" x14ac:dyDescent="0.25">
      <c r="A36" s="143" t="s">
        <v>66</v>
      </c>
      <c r="B36" s="149"/>
      <c r="C36" s="149"/>
      <c r="D36" s="149"/>
      <c r="E36" s="150"/>
      <c r="F36" s="47">
        <v>0</v>
      </c>
      <c r="G36" s="47">
        <v>0</v>
      </c>
      <c r="H36" s="47">
        <v>0</v>
      </c>
      <c r="I36" s="47">
        <v>0</v>
      </c>
      <c r="J36" s="48">
        <v>0</v>
      </c>
    </row>
    <row r="37" spans="1:10" ht="15" customHeight="1" x14ac:dyDescent="0.25">
      <c r="A37" s="140" t="s">
        <v>63</v>
      </c>
      <c r="B37" s="134"/>
      <c r="C37" s="134"/>
      <c r="D37" s="134"/>
      <c r="E37" s="134"/>
      <c r="F37" s="34">
        <f>F34-F35+F36</f>
        <v>0</v>
      </c>
      <c r="G37" s="34">
        <f t="shared" ref="G37:J37" si="8">G34-G35+G36</f>
        <v>0</v>
      </c>
      <c r="H37" s="34">
        <f t="shared" si="8"/>
        <v>0</v>
      </c>
      <c r="I37" s="34">
        <f t="shared" si="8"/>
        <v>0</v>
      </c>
      <c r="J37" s="60">
        <f t="shared" si="8"/>
        <v>0</v>
      </c>
    </row>
    <row r="38" spans="1:10" ht="17.25" customHeight="1" x14ac:dyDescent="0.25"/>
    <row r="39" spans="1:10" x14ac:dyDescent="0.25">
      <c r="A39" s="141"/>
      <c r="B39" s="142"/>
      <c r="C39" s="142"/>
      <c r="D39" s="142"/>
      <c r="E39" s="142"/>
      <c r="F39" s="142"/>
      <c r="G39" s="142"/>
      <c r="H39" s="142"/>
      <c r="I39" s="142"/>
      <c r="J39" s="142"/>
    </row>
    <row r="40" spans="1:10" ht="9" customHeight="1" x14ac:dyDescent="0.25"/>
    <row r="43" spans="1:10" x14ac:dyDescent="0.25">
      <c r="H43" t="s">
        <v>112</v>
      </c>
    </row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workbookViewId="0">
      <selection activeCell="E40" sqref="E40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40.7109375" customWidth="1"/>
    <col min="4" max="8" width="25.28515625" customWidth="1"/>
    <col min="9" max="9" width="11.5703125" customWidth="1"/>
  </cols>
  <sheetData>
    <row r="1" spans="1:8" ht="42" customHeight="1" x14ac:dyDescent="0.25">
      <c r="A1" s="130" t="s">
        <v>113</v>
      </c>
      <c r="B1" s="130"/>
      <c r="C1" s="130"/>
      <c r="D1" s="130"/>
      <c r="E1" s="130"/>
      <c r="F1" s="130"/>
      <c r="G1" s="130"/>
      <c r="H1" s="130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130" t="s">
        <v>18</v>
      </c>
      <c r="B3" s="130"/>
      <c r="C3" s="130"/>
      <c r="D3" s="130"/>
      <c r="E3" s="130"/>
      <c r="F3" s="130"/>
      <c r="G3" s="130"/>
      <c r="H3" s="130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130" t="s">
        <v>4</v>
      </c>
      <c r="B5" s="130"/>
      <c r="C5" s="130"/>
      <c r="D5" s="130"/>
      <c r="E5" s="130"/>
      <c r="F5" s="130"/>
      <c r="G5" s="130"/>
      <c r="H5" s="130"/>
    </row>
    <row r="6" spans="1:8" ht="18" x14ac:dyDescent="0.25">
      <c r="A6" s="4"/>
      <c r="B6" s="4"/>
      <c r="C6" s="4"/>
      <c r="D6" s="4"/>
      <c r="E6" s="4"/>
      <c r="F6" s="4"/>
      <c r="G6" s="5"/>
      <c r="H6" s="116"/>
    </row>
    <row r="7" spans="1:8" ht="15.75" customHeight="1" x14ac:dyDescent="0.25">
      <c r="A7" s="130" t="s">
        <v>42</v>
      </c>
      <c r="B7" s="130"/>
      <c r="C7" s="130"/>
      <c r="D7" s="130"/>
      <c r="E7" s="130"/>
      <c r="F7" s="130"/>
      <c r="G7" s="130"/>
      <c r="H7" s="130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21" t="s">
        <v>5</v>
      </c>
      <c r="B9" s="20" t="s">
        <v>6</v>
      </c>
      <c r="C9" s="20" t="s">
        <v>3</v>
      </c>
      <c r="D9" s="20" t="s">
        <v>118</v>
      </c>
      <c r="E9" s="21" t="s">
        <v>116</v>
      </c>
      <c r="F9" s="21" t="s">
        <v>119</v>
      </c>
      <c r="G9" s="21" t="s">
        <v>33</v>
      </c>
      <c r="H9" s="21" t="s">
        <v>120</v>
      </c>
    </row>
    <row r="10" spans="1:8" x14ac:dyDescent="0.25">
      <c r="A10" s="38"/>
      <c r="B10" s="39"/>
      <c r="C10" s="37" t="s">
        <v>0</v>
      </c>
      <c r="D10" s="105">
        <f>D11+D19</f>
        <v>1643480</v>
      </c>
      <c r="E10" s="106">
        <f>E11+E19</f>
        <v>2431504.27</v>
      </c>
      <c r="F10" s="106">
        <f>F11+F19</f>
        <v>2635115</v>
      </c>
      <c r="G10" s="106">
        <f t="shared" ref="G10:H10" si="0">G11+G19</f>
        <v>2631815</v>
      </c>
      <c r="H10" s="106">
        <f t="shared" si="0"/>
        <v>2631815</v>
      </c>
    </row>
    <row r="11" spans="1:8" ht="15.75" customHeight="1" x14ac:dyDescent="0.25">
      <c r="A11" s="11">
        <v>6</v>
      </c>
      <c r="B11" s="11"/>
      <c r="C11" s="68" t="s">
        <v>7</v>
      </c>
      <c r="D11" s="89">
        <v>1642408</v>
      </c>
      <c r="E11" s="107">
        <f>SUM(E13:E18)</f>
        <v>2430504.27</v>
      </c>
      <c r="F11" s="107">
        <f>F13+F14+F15+F16+F17+F18</f>
        <v>2634115</v>
      </c>
      <c r="G11" s="107">
        <f t="shared" ref="G11:H11" si="1">G13+G14+G15+G16+G17+G18</f>
        <v>2630815</v>
      </c>
      <c r="H11" s="107">
        <f t="shared" si="1"/>
        <v>2630815</v>
      </c>
    </row>
    <row r="12" spans="1:8" x14ac:dyDescent="0.25">
      <c r="A12" s="11"/>
      <c r="B12" s="16">
        <v>63</v>
      </c>
      <c r="C12" s="69" t="s">
        <v>92</v>
      </c>
      <c r="D12" s="88"/>
      <c r="E12" s="9"/>
      <c r="F12" s="9"/>
      <c r="G12" s="9"/>
      <c r="H12" s="9"/>
    </row>
    <row r="13" spans="1:8" ht="25.5" x14ac:dyDescent="0.25">
      <c r="A13" s="12"/>
      <c r="B13" s="12">
        <v>63</v>
      </c>
      <c r="C13" s="74" t="s">
        <v>30</v>
      </c>
      <c r="D13" s="88">
        <f>1644319.96+653.31</f>
        <v>1644973.27</v>
      </c>
      <c r="E13" s="104">
        <f>2077632+664+12300</f>
        <v>2090596</v>
      </c>
      <c r="F13" s="104">
        <f>2367900+2300+664</f>
        <v>2370864</v>
      </c>
      <c r="G13" s="104">
        <v>2367564</v>
      </c>
      <c r="H13" s="104">
        <v>2367564</v>
      </c>
    </row>
    <row r="14" spans="1:8" x14ac:dyDescent="0.25">
      <c r="A14" s="12"/>
      <c r="B14" s="12">
        <v>64</v>
      </c>
      <c r="C14" s="74" t="s">
        <v>93</v>
      </c>
      <c r="D14" s="88">
        <f>111.64</f>
        <v>111.64</v>
      </c>
      <c r="E14" s="104">
        <v>20</v>
      </c>
      <c r="F14" s="104">
        <v>20</v>
      </c>
      <c r="G14" s="104">
        <v>20</v>
      </c>
      <c r="H14" s="104">
        <v>20</v>
      </c>
    </row>
    <row r="15" spans="1:8" x14ac:dyDescent="0.25">
      <c r="A15" s="12"/>
      <c r="B15" s="12">
        <v>65</v>
      </c>
      <c r="C15" s="74" t="s">
        <v>122</v>
      </c>
      <c r="D15" s="88">
        <v>0</v>
      </c>
      <c r="E15" s="104">
        <v>8000</v>
      </c>
      <c r="F15" s="104">
        <v>2500</v>
      </c>
      <c r="G15" s="104">
        <v>2500</v>
      </c>
      <c r="H15" s="104">
        <v>2500</v>
      </c>
    </row>
    <row r="16" spans="1:8" ht="25.5" x14ac:dyDescent="0.25">
      <c r="A16" s="12"/>
      <c r="B16" s="12">
        <v>66</v>
      </c>
      <c r="C16" s="16" t="s">
        <v>96</v>
      </c>
      <c r="D16" s="88">
        <f>48157.82</f>
        <v>48157.82</v>
      </c>
      <c r="E16" s="104">
        <f>25962+1000</f>
        <v>26962</v>
      </c>
      <c r="F16" s="104">
        <f>24962+2000+1000</f>
        <v>27962</v>
      </c>
      <c r="G16" s="104">
        <f t="shared" ref="G16:H16" si="2">24962+2000+1000</f>
        <v>27962</v>
      </c>
      <c r="H16" s="104">
        <f t="shared" si="2"/>
        <v>27962</v>
      </c>
    </row>
    <row r="17" spans="1:8" ht="25.5" customHeight="1" x14ac:dyDescent="0.25">
      <c r="A17" s="75"/>
      <c r="B17" s="17">
        <v>67</v>
      </c>
      <c r="C17" s="76" t="s">
        <v>97</v>
      </c>
      <c r="D17" s="97">
        <f>2755.89+16948.91+135.1+142465+5621.28</f>
        <v>167926.18</v>
      </c>
      <c r="E17" s="97">
        <f>422+80000+31859+136664.27+47973+5700</f>
        <v>302618.27</v>
      </c>
      <c r="F17" s="97">
        <f>422+5700+131074+5000+27306+60959</f>
        <v>230461</v>
      </c>
      <c r="G17" s="97">
        <f t="shared" ref="G17:H17" si="3">422+5700+131074+5000+27306+60959</f>
        <v>230461</v>
      </c>
      <c r="H17" s="97">
        <f t="shared" si="3"/>
        <v>230461</v>
      </c>
    </row>
    <row r="18" spans="1:8" ht="25.5" customHeight="1" x14ac:dyDescent="0.25">
      <c r="A18" s="75"/>
      <c r="B18" s="17">
        <v>68</v>
      </c>
      <c r="C18" s="76" t="s">
        <v>106</v>
      </c>
      <c r="D18" s="97">
        <f>653.31</f>
        <v>653.30999999999995</v>
      </c>
      <c r="E18" s="97">
        <v>2308</v>
      </c>
      <c r="F18" s="97">
        <v>2308</v>
      </c>
      <c r="G18" s="97">
        <v>2308</v>
      </c>
      <c r="H18" s="97">
        <v>2308</v>
      </c>
    </row>
    <row r="19" spans="1:8" ht="25.5" customHeight="1" x14ac:dyDescent="0.25">
      <c r="A19" s="77">
        <v>7</v>
      </c>
      <c r="B19" s="17"/>
      <c r="C19" s="68" t="s">
        <v>8</v>
      </c>
      <c r="D19" s="102">
        <f>D21</f>
        <v>1072</v>
      </c>
      <c r="E19" s="102">
        <v>1000</v>
      </c>
      <c r="F19" s="102">
        <v>1000</v>
      </c>
      <c r="G19" s="102">
        <v>1000</v>
      </c>
      <c r="H19" s="102">
        <v>1000</v>
      </c>
    </row>
    <row r="20" spans="1:8" ht="25.5" customHeight="1" x14ac:dyDescent="0.25">
      <c r="A20" s="75"/>
      <c r="B20" s="17">
        <v>71</v>
      </c>
      <c r="C20" s="80" t="s">
        <v>98</v>
      </c>
      <c r="D20" s="97"/>
      <c r="E20" s="97"/>
      <c r="F20" s="75"/>
      <c r="G20" s="75"/>
      <c r="H20" s="75"/>
    </row>
    <row r="21" spans="1:8" x14ac:dyDescent="0.25">
      <c r="A21" s="75"/>
      <c r="B21" s="17">
        <v>72</v>
      </c>
      <c r="C21" s="80" t="s">
        <v>99</v>
      </c>
      <c r="D21" s="90">
        <v>1072</v>
      </c>
      <c r="E21" s="97">
        <v>1000</v>
      </c>
      <c r="F21" s="99">
        <v>1000</v>
      </c>
      <c r="G21" s="99">
        <v>1000</v>
      </c>
      <c r="H21" s="99">
        <v>1000</v>
      </c>
    </row>
    <row r="23" spans="1:8" ht="15.75" x14ac:dyDescent="0.25">
      <c r="A23" s="130" t="s">
        <v>43</v>
      </c>
      <c r="B23" s="151"/>
      <c r="C23" s="151"/>
      <c r="D23" s="151"/>
      <c r="E23" s="151"/>
      <c r="F23" s="151"/>
      <c r="G23" s="151"/>
      <c r="H23" s="151"/>
    </row>
    <row r="24" spans="1:8" ht="18" x14ac:dyDescent="0.25">
      <c r="A24" s="4"/>
      <c r="B24" s="4"/>
      <c r="C24" s="4"/>
      <c r="D24" s="4"/>
      <c r="E24" s="4"/>
      <c r="F24" s="4"/>
      <c r="G24" s="5"/>
      <c r="H24" s="5"/>
    </row>
    <row r="25" spans="1:8" ht="25.5" x14ac:dyDescent="0.25">
      <c r="A25" s="21" t="s">
        <v>5</v>
      </c>
      <c r="B25" s="20" t="s">
        <v>6</v>
      </c>
      <c r="C25" s="20" t="s">
        <v>9</v>
      </c>
      <c r="D25" s="20" t="s">
        <v>118</v>
      </c>
      <c r="E25" s="21" t="s">
        <v>116</v>
      </c>
      <c r="F25" s="21" t="s">
        <v>119</v>
      </c>
      <c r="G25" s="21" t="s">
        <v>33</v>
      </c>
      <c r="H25" s="21" t="s">
        <v>120</v>
      </c>
    </row>
    <row r="26" spans="1:8" x14ac:dyDescent="0.25">
      <c r="A26" s="38"/>
      <c r="B26" s="39"/>
      <c r="C26" s="37" t="s">
        <v>1</v>
      </c>
      <c r="D26" s="105">
        <f>D27+D33</f>
        <v>1861501.4999999998</v>
      </c>
      <c r="E26" s="106">
        <f>E27+E33</f>
        <v>2434004.27</v>
      </c>
      <c r="F26" s="107">
        <v>2625615</v>
      </c>
      <c r="G26" s="107">
        <v>2622315</v>
      </c>
      <c r="H26" s="107">
        <v>2622315</v>
      </c>
    </row>
    <row r="27" spans="1:8" ht="15.75" customHeight="1" x14ac:dyDescent="0.25">
      <c r="A27" s="11">
        <v>3</v>
      </c>
      <c r="B27" s="11"/>
      <c r="C27" s="70" t="s">
        <v>10</v>
      </c>
      <c r="D27" s="89">
        <f>SUM(D28:D32)</f>
        <v>1852169.4899999998</v>
      </c>
      <c r="E27" s="107">
        <f>SUM(E28:E32)</f>
        <v>2419300</v>
      </c>
      <c r="F27" s="107">
        <v>2625615</v>
      </c>
      <c r="G27" s="107">
        <v>2622315</v>
      </c>
      <c r="H27" s="107">
        <v>2622315</v>
      </c>
    </row>
    <row r="28" spans="1:8" ht="15.75" customHeight="1" x14ac:dyDescent="0.25">
      <c r="A28" s="11"/>
      <c r="B28" s="16">
        <v>31</v>
      </c>
      <c r="C28" s="16" t="s">
        <v>11</v>
      </c>
      <c r="D28" s="88">
        <f>1597375.63+16988.45+4998.76</f>
        <v>1619362.8399999999</v>
      </c>
      <c r="E28" s="104">
        <f>2050700+3200+30529+45973</f>
        <v>2130402</v>
      </c>
      <c r="F28" s="104">
        <f>1500+1950000+70000+325000+21240+1840+3506+31860+2760+5259</f>
        <v>2412965</v>
      </c>
      <c r="G28" s="104">
        <f t="shared" ref="G28:H28" si="4">1500+1950000+70000+325000+21240+1840+3506+31860+2760+5259</f>
        <v>2412965</v>
      </c>
      <c r="H28" s="104">
        <f t="shared" si="4"/>
        <v>2412965</v>
      </c>
    </row>
    <row r="29" spans="1:8" x14ac:dyDescent="0.25">
      <c r="A29" s="12"/>
      <c r="B29" s="12">
        <v>32</v>
      </c>
      <c r="C29" s="12" t="s">
        <v>21</v>
      </c>
      <c r="D29" s="88">
        <f>22319.84+2755.89+538.96+41327.06+1439.9+135.1+141715+4921.28+3570.83</f>
        <v>218723.86</v>
      </c>
      <c r="E29" s="104">
        <f>19232+11300+5700+23140+2000+422+80000+1330+135263+2000</f>
        <v>280387</v>
      </c>
      <c r="F29" s="104">
        <f>F27-F28-F30-F31-F32</f>
        <v>204250</v>
      </c>
      <c r="G29" s="104">
        <f t="shared" ref="G29:H29" si="5">G27-G28-G30-G31-G32</f>
        <v>200950</v>
      </c>
      <c r="H29" s="104">
        <f t="shared" si="5"/>
        <v>200950</v>
      </c>
    </row>
    <row r="30" spans="1:8" x14ac:dyDescent="0.25">
      <c r="A30" s="75"/>
      <c r="B30" s="12">
        <v>34</v>
      </c>
      <c r="C30" s="75" t="s">
        <v>84</v>
      </c>
      <c r="D30" s="97">
        <f>7596.28+59.29+750</f>
        <v>8405.57</v>
      </c>
      <c r="E30" s="97">
        <v>811</v>
      </c>
      <c r="F30" s="97">
        <f>450+250</f>
        <v>700</v>
      </c>
      <c r="G30" s="97">
        <f t="shared" ref="G30:H30" si="6">450+250</f>
        <v>700</v>
      </c>
      <c r="H30" s="97">
        <f t="shared" si="6"/>
        <v>700</v>
      </c>
    </row>
    <row r="31" spans="1:8" x14ac:dyDescent="0.25">
      <c r="A31" s="75"/>
      <c r="B31" s="12">
        <v>37</v>
      </c>
      <c r="C31" s="75" t="s">
        <v>86</v>
      </c>
      <c r="D31" s="97">
        <f>4981.5</f>
        <v>4981.5</v>
      </c>
      <c r="E31" s="97">
        <v>7000</v>
      </c>
      <c r="F31" s="97">
        <v>7000</v>
      </c>
      <c r="G31" s="97">
        <v>7000</v>
      </c>
      <c r="H31" s="97">
        <v>7000</v>
      </c>
    </row>
    <row r="32" spans="1:8" x14ac:dyDescent="0.25">
      <c r="A32" s="75"/>
      <c r="B32" s="17">
        <v>38</v>
      </c>
      <c r="C32" s="75" t="s">
        <v>94</v>
      </c>
      <c r="D32" s="97">
        <v>695.72</v>
      </c>
      <c r="E32" s="99">
        <v>700</v>
      </c>
      <c r="F32" s="99">
        <v>700</v>
      </c>
      <c r="G32" s="99">
        <v>700</v>
      </c>
      <c r="H32" s="99">
        <v>700</v>
      </c>
    </row>
    <row r="33" spans="1:8" x14ac:dyDescent="0.25">
      <c r="A33" s="77">
        <v>4</v>
      </c>
      <c r="B33" s="75"/>
      <c r="C33" s="70" t="s">
        <v>12</v>
      </c>
      <c r="D33" s="102">
        <f>SUM(D34:D36)</f>
        <v>9332.01</v>
      </c>
      <c r="E33" s="102">
        <f>SUM(E34:E36)</f>
        <v>14704.27</v>
      </c>
      <c r="F33" s="102">
        <v>14114</v>
      </c>
      <c r="G33" s="102">
        <v>14114</v>
      </c>
      <c r="H33" s="102">
        <v>14114</v>
      </c>
    </row>
    <row r="34" spans="1:8" x14ac:dyDescent="0.25">
      <c r="A34" s="77"/>
      <c r="B34" s="77">
        <v>41</v>
      </c>
      <c r="C34" s="117" t="s">
        <v>107</v>
      </c>
      <c r="D34" s="97"/>
      <c r="E34" s="75"/>
      <c r="F34" s="75"/>
      <c r="G34" s="75"/>
      <c r="H34" s="75"/>
    </row>
    <row r="35" spans="1:8" x14ac:dyDescent="0.25">
      <c r="A35" s="75"/>
      <c r="B35" s="17">
        <v>42</v>
      </c>
      <c r="C35" s="78" t="s">
        <v>31</v>
      </c>
      <c r="D35" s="97">
        <f>598+2416.49+1721.64+3895.88</f>
        <v>8632.01</v>
      </c>
      <c r="E35" s="97">
        <f>664+1000+9950+590.27+1000+1500</f>
        <v>14704.27</v>
      </c>
      <c r="F35" s="97">
        <f>4500+400+850+3500+700+664+1000+1000+1500</f>
        <v>14114</v>
      </c>
      <c r="G35" s="97">
        <f>4500+400+850+3500+700+664+1000+1500</f>
        <v>13114</v>
      </c>
      <c r="H35" s="97">
        <f>4500+400+850+3500+700+664+1000+1500</f>
        <v>13114</v>
      </c>
    </row>
    <row r="36" spans="1:8" x14ac:dyDescent="0.25">
      <c r="A36" s="75"/>
      <c r="B36" s="77">
        <v>45</v>
      </c>
      <c r="C36" s="78" t="s">
        <v>95</v>
      </c>
      <c r="D36" s="99">
        <v>700</v>
      </c>
      <c r="E36" s="97">
        <v>0</v>
      </c>
      <c r="F36" s="75">
        <v>0</v>
      </c>
      <c r="G36" s="75">
        <v>0</v>
      </c>
      <c r="H36" s="75">
        <v>0</v>
      </c>
    </row>
    <row r="37" spans="1:8" x14ac:dyDescent="0.25">
      <c r="E37" s="90"/>
    </row>
    <row r="38" spans="1:8" x14ac:dyDescent="0.25">
      <c r="D38" s="90"/>
      <c r="E38" s="118"/>
    </row>
    <row r="39" spans="1:8" x14ac:dyDescent="0.25">
      <c r="E39" s="118"/>
    </row>
    <row r="40" spans="1:8" x14ac:dyDescent="0.25">
      <c r="E40" s="90"/>
    </row>
    <row r="41" spans="1:8" x14ac:dyDescent="0.25">
      <c r="E41" s="118"/>
    </row>
    <row r="42" spans="1:8" x14ac:dyDescent="0.25">
      <c r="E42" s="90"/>
    </row>
    <row r="43" spans="1:8" x14ac:dyDescent="0.25">
      <c r="E43" s="90"/>
    </row>
    <row r="44" spans="1:8" x14ac:dyDescent="0.25">
      <c r="E44" s="90"/>
    </row>
  </sheetData>
  <mergeCells count="5">
    <mergeCell ref="A23:H23"/>
    <mergeCell ref="A1:H1"/>
    <mergeCell ref="A3:H3"/>
    <mergeCell ref="A5:H5"/>
    <mergeCell ref="A7:H7"/>
  </mergeCells>
  <pageMargins left="0.7" right="0.7" top="0.75" bottom="0.75" header="0.3" footer="0.3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topLeftCell="A10" workbookViewId="0">
      <selection activeCell="E25" sqref="E25"/>
    </sheetView>
  </sheetViews>
  <sheetFormatPr defaultRowHeight="15" x14ac:dyDescent="0.25"/>
  <cols>
    <col min="1" max="1" width="30.5703125" customWidth="1"/>
    <col min="2" max="6" width="25.28515625" customWidth="1"/>
  </cols>
  <sheetData>
    <row r="1" spans="1:8" ht="42" customHeight="1" x14ac:dyDescent="0.25">
      <c r="A1" s="130" t="s">
        <v>113</v>
      </c>
      <c r="B1" s="130"/>
      <c r="C1" s="130"/>
      <c r="D1" s="130"/>
      <c r="E1" s="130"/>
      <c r="F1" s="130"/>
    </row>
    <row r="2" spans="1:8" ht="18" customHeight="1" x14ac:dyDescent="0.25">
      <c r="A2" s="25"/>
      <c r="B2" s="25"/>
      <c r="C2" s="25"/>
      <c r="D2" s="25"/>
      <c r="E2" s="25"/>
      <c r="F2" s="25"/>
    </row>
    <row r="3" spans="1:8" ht="15.75" customHeight="1" x14ac:dyDescent="0.25">
      <c r="A3" s="130" t="s">
        <v>18</v>
      </c>
      <c r="B3" s="130"/>
      <c r="C3" s="130"/>
      <c r="D3" s="130"/>
      <c r="E3" s="130"/>
      <c r="F3" s="130"/>
    </row>
    <row r="4" spans="1:8" ht="18" x14ac:dyDescent="0.25">
      <c r="B4" s="25"/>
      <c r="C4" s="25"/>
      <c r="D4" s="25"/>
      <c r="E4" s="5"/>
      <c r="F4" s="5"/>
    </row>
    <row r="5" spans="1:8" ht="18" customHeight="1" x14ac:dyDescent="0.25">
      <c r="A5" s="130" t="s">
        <v>4</v>
      </c>
      <c r="B5" s="130"/>
      <c r="C5" s="130"/>
      <c r="D5" s="130"/>
      <c r="E5" s="130"/>
      <c r="F5" s="130"/>
    </row>
    <row r="6" spans="1:8" ht="18" x14ac:dyDescent="0.25">
      <c r="A6" s="25"/>
      <c r="B6" s="25"/>
      <c r="C6" s="25"/>
      <c r="D6" s="25"/>
      <c r="E6" s="5"/>
      <c r="F6" s="5"/>
    </row>
    <row r="7" spans="1:8" ht="15.75" customHeight="1" x14ac:dyDescent="0.25">
      <c r="A7" s="130" t="s">
        <v>44</v>
      </c>
      <c r="B7" s="130"/>
      <c r="C7" s="130"/>
      <c r="D7" s="130"/>
      <c r="E7" s="130"/>
      <c r="F7" s="130"/>
    </row>
    <row r="8" spans="1:8" ht="18" x14ac:dyDescent="0.25">
      <c r="A8" s="25"/>
      <c r="B8" s="25"/>
      <c r="C8" s="25"/>
      <c r="D8" s="25"/>
      <c r="E8" s="5"/>
      <c r="F8" s="5"/>
    </row>
    <row r="9" spans="1:8" ht="25.5" x14ac:dyDescent="0.25">
      <c r="A9" s="21" t="s">
        <v>46</v>
      </c>
      <c r="B9" s="20" t="s">
        <v>118</v>
      </c>
      <c r="C9" s="21" t="s">
        <v>116</v>
      </c>
      <c r="D9" s="21" t="s">
        <v>119</v>
      </c>
      <c r="E9" s="21" t="s">
        <v>33</v>
      </c>
      <c r="F9" s="21" t="s">
        <v>120</v>
      </c>
    </row>
    <row r="10" spans="1:8" x14ac:dyDescent="0.25">
      <c r="A10" s="40" t="s">
        <v>0</v>
      </c>
      <c r="B10" s="105">
        <f>B11+B13+B15+B17+B19</f>
        <v>1862145.29</v>
      </c>
      <c r="C10" s="106">
        <f>C11+C13+C15+C17+C19</f>
        <v>2495552.1</v>
      </c>
      <c r="D10" s="107">
        <f>D11+D13+D15+D17+D19</f>
        <v>2635115</v>
      </c>
      <c r="E10" s="107">
        <f t="shared" ref="E10:F10" si="0">E11+E13+E15+E17+E19</f>
        <v>2622815</v>
      </c>
      <c r="F10" s="107">
        <f t="shared" si="0"/>
        <v>2621815</v>
      </c>
      <c r="H10" s="90"/>
    </row>
    <row r="11" spans="1:8" x14ac:dyDescent="0.25">
      <c r="A11" s="26" t="s">
        <v>48</v>
      </c>
      <c r="B11" s="106">
        <f>B12</f>
        <v>167732.32999999999</v>
      </c>
      <c r="C11" s="106">
        <v>164539.1</v>
      </c>
      <c r="D11" s="107">
        <f>422+128504+24600+70935</f>
        <v>224461</v>
      </c>
      <c r="E11" s="107">
        <v>213461</v>
      </c>
      <c r="F11" s="107">
        <v>212461</v>
      </c>
    </row>
    <row r="12" spans="1:8" x14ac:dyDescent="0.25">
      <c r="A12" s="13" t="s">
        <v>49</v>
      </c>
      <c r="B12" s="104">
        <v>167732.32999999999</v>
      </c>
      <c r="C12" s="104">
        <v>272185.09000000003</v>
      </c>
      <c r="D12" s="104">
        <f>212461+70935</f>
        <v>283396</v>
      </c>
      <c r="E12" s="104">
        <v>212461</v>
      </c>
      <c r="F12" s="104">
        <v>212461</v>
      </c>
    </row>
    <row r="13" spans="1:8" x14ac:dyDescent="0.25">
      <c r="A13" s="81" t="s">
        <v>50</v>
      </c>
      <c r="B13" s="107">
        <f>B14</f>
        <v>48589.41</v>
      </c>
      <c r="C13" s="107">
        <v>34180</v>
      </c>
      <c r="D13" s="107">
        <v>36290</v>
      </c>
      <c r="E13" s="107">
        <v>36290</v>
      </c>
      <c r="F13" s="107">
        <v>36290</v>
      </c>
    </row>
    <row r="14" spans="1:8" x14ac:dyDescent="0.25">
      <c r="A14" s="13" t="s">
        <v>104</v>
      </c>
      <c r="B14" s="104">
        <v>48589.41</v>
      </c>
      <c r="C14" s="104">
        <f>31700+20+2460</f>
        <v>34180</v>
      </c>
      <c r="D14" s="104">
        <v>36290</v>
      </c>
      <c r="E14" s="104">
        <v>36290</v>
      </c>
      <c r="F14" s="104">
        <v>36290</v>
      </c>
    </row>
    <row r="15" spans="1:8" x14ac:dyDescent="0.25">
      <c r="A15" s="40" t="s">
        <v>47</v>
      </c>
      <c r="B15" s="89">
        <f>B16</f>
        <v>1644319.96</v>
      </c>
      <c r="C15" s="107">
        <v>2292833</v>
      </c>
      <c r="D15" s="107">
        <v>2369864</v>
      </c>
      <c r="E15" s="107">
        <v>2368564</v>
      </c>
      <c r="F15" s="107">
        <v>2368564</v>
      </c>
    </row>
    <row r="16" spans="1:8" x14ac:dyDescent="0.25">
      <c r="A16" s="13" t="s">
        <v>105</v>
      </c>
      <c r="B16" s="88">
        <v>1644319.96</v>
      </c>
      <c r="C16" s="104">
        <f>2278283+2250+12300</f>
        <v>2292833</v>
      </c>
      <c r="D16" s="104">
        <f>2368564+1300</f>
        <v>2369864</v>
      </c>
      <c r="E16" s="104">
        <f>2368564</f>
        <v>2368564</v>
      </c>
      <c r="F16" s="104">
        <f>2368564</f>
        <v>2368564</v>
      </c>
    </row>
    <row r="17" spans="1:8" x14ac:dyDescent="0.25">
      <c r="A17" s="81" t="s">
        <v>100</v>
      </c>
      <c r="B17" s="104">
        <f>B18</f>
        <v>431.59</v>
      </c>
      <c r="C17" s="107">
        <f>3000</f>
        <v>3000</v>
      </c>
      <c r="D17" s="107">
        <v>3000</v>
      </c>
      <c r="E17" s="107">
        <v>3000</v>
      </c>
      <c r="F17" s="107">
        <v>3000</v>
      </c>
      <c r="H17" s="90"/>
    </row>
    <row r="18" spans="1:8" x14ac:dyDescent="0.25">
      <c r="A18" s="13" t="s">
        <v>101</v>
      </c>
      <c r="B18" s="104">
        <v>431.59</v>
      </c>
      <c r="C18" s="104">
        <v>3000</v>
      </c>
      <c r="D18" s="104">
        <v>3000</v>
      </c>
      <c r="E18" s="104">
        <v>3000</v>
      </c>
      <c r="F18" s="104">
        <v>3000</v>
      </c>
    </row>
    <row r="19" spans="1:8" x14ac:dyDescent="0.25">
      <c r="A19" s="82" t="s">
        <v>102</v>
      </c>
      <c r="B19" s="102">
        <f>B20</f>
        <v>1072</v>
      </c>
      <c r="C19" s="102">
        <v>1000</v>
      </c>
      <c r="D19" s="102">
        <v>1500</v>
      </c>
      <c r="E19" s="102">
        <v>1500</v>
      </c>
      <c r="F19" s="102">
        <v>1500</v>
      </c>
    </row>
    <row r="20" spans="1:8" x14ac:dyDescent="0.25">
      <c r="A20" s="83" t="s">
        <v>103</v>
      </c>
      <c r="B20" s="97">
        <v>1072</v>
      </c>
      <c r="C20" s="97">
        <v>1000</v>
      </c>
      <c r="D20" s="97">
        <v>1500</v>
      </c>
      <c r="E20" s="97">
        <v>1500</v>
      </c>
      <c r="F20" s="97">
        <v>1500</v>
      </c>
    </row>
    <row r="21" spans="1:8" x14ac:dyDescent="0.25">
      <c r="A21" s="84"/>
      <c r="B21" s="79"/>
      <c r="C21" s="79"/>
      <c r="D21" s="79"/>
      <c r="E21" s="79"/>
      <c r="F21" s="123"/>
    </row>
    <row r="22" spans="1:8" ht="15.75" customHeight="1" x14ac:dyDescent="0.25">
      <c r="A22" s="130" t="s">
        <v>45</v>
      </c>
      <c r="B22" s="130"/>
      <c r="C22" s="130"/>
      <c r="D22" s="130"/>
      <c r="E22" s="130"/>
      <c r="F22" s="130"/>
    </row>
    <row r="23" spans="1:8" ht="18" x14ac:dyDescent="0.25">
      <c r="A23" s="25"/>
      <c r="B23" s="25"/>
      <c r="C23" s="25"/>
      <c r="D23" s="25"/>
      <c r="E23" s="5"/>
      <c r="F23" s="5"/>
    </row>
    <row r="24" spans="1:8" ht="25.5" x14ac:dyDescent="0.25">
      <c r="A24" s="21" t="s">
        <v>46</v>
      </c>
      <c r="B24" s="20" t="s">
        <v>118</v>
      </c>
      <c r="C24" s="21" t="s">
        <v>116</v>
      </c>
      <c r="D24" s="21" t="s">
        <v>119</v>
      </c>
      <c r="E24" s="21" t="s">
        <v>33</v>
      </c>
      <c r="F24" s="21" t="s">
        <v>120</v>
      </c>
    </row>
    <row r="25" spans="1:8" x14ac:dyDescent="0.25">
      <c r="A25" s="40" t="s">
        <v>1</v>
      </c>
      <c r="B25" s="105">
        <f>B26+B28+B32+B34+B36</f>
        <v>1867695.69</v>
      </c>
      <c r="C25" s="106">
        <v>2638490.09</v>
      </c>
      <c r="D25" s="106">
        <f>D26+D28+D30+D32+D34+D36</f>
        <v>2625615</v>
      </c>
      <c r="E25" s="106">
        <f t="shared" ref="E25:F25" si="1">E26+E28+E30+E32+E34+E36</f>
        <v>2624315</v>
      </c>
      <c r="F25" s="106">
        <f t="shared" si="1"/>
        <v>2624315</v>
      </c>
    </row>
    <row r="26" spans="1:8" ht="15.75" customHeight="1" x14ac:dyDescent="0.25">
      <c r="A26" s="26" t="s">
        <v>48</v>
      </c>
      <c r="B26" s="89">
        <f>B27</f>
        <v>167732.32999999999</v>
      </c>
      <c r="C26" s="107">
        <f>C25-C28-C30-C32-C34-C36</f>
        <v>272185.08999999985</v>
      </c>
      <c r="D26" s="107">
        <v>212461</v>
      </c>
      <c r="E26" s="107">
        <v>212461</v>
      </c>
      <c r="F26" s="107">
        <v>212461</v>
      </c>
    </row>
    <row r="27" spans="1:8" x14ac:dyDescent="0.25">
      <c r="A27" s="13" t="s">
        <v>49</v>
      </c>
      <c r="B27" s="88">
        <v>167732.32999999999</v>
      </c>
      <c r="C27" s="104">
        <v>272185.09000000003</v>
      </c>
      <c r="D27" s="104">
        <f>422+5700+131074+5000+27306+42959</f>
        <v>212461</v>
      </c>
      <c r="E27" s="104">
        <f t="shared" ref="E27:F27" si="2">422+5700+131074+5000+27306+42959</f>
        <v>212461</v>
      </c>
      <c r="F27" s="104">
        <f t="shared" si="2"/>
        <v>212461</v>
      </c>
      <c r="G27" s="202"/>
    </row>
    <row r="28" spans="1:8" x14ac:dyDescent="0.25">
      <c r="A28" s="81" t="s">
        <v>50</v>
      </c>
      <c r="B28" s="89">
        <f>B29</f>
        <v>47745.1</v>
      </c>
      <c r="C28" s="107">
        <v>43180</v>
      </c>
      <c r="D28" s="107">
        <v>36290</v>
      </c>
      <c r="E28" s="107">
        <v>36290</v>
      </c>
      <c r="F28" s="107">
        <v>36290</v>
      </c>
    </row>
    <row r="29" spans="1:8" x14ac:dyDescent="0.25">
      <c r="A29" s="13" t="s">
        <v>51</v>
      </c>
      <c r="B29" s="88">
        <v>47745.1</v>
      </c>
      <c r="C29" s="104">
        <v>43180</v>
      </c>
      <c r="D29" s="104">
        <v>36290</v>
      </c>
      <c r="E29" s="104">
        <v>36290</v>
      </c>
      <c r="F29" s="104">
        <v>36290</v>
      </c>
    </row>
    <row r="30" spans="1:8" x14ac:dyDescent="0.25">
      <c r="A30" s="81" t="s">
        <v>123</v>
      </c>
      <c r="B30" s="89">
        <v>0</v>
      </c>
      <c r="C30" s="107">
        <v>8000</v>
      </c>
      <c r="D30" s="107">
        <v>2500</v>
      </c>
      <c r="E30" s="107">
        <v>2500</v>
      </c>
      <c r="F30" s="107">
        <v>2500</v>
      </c>
    </row>
    <row r="31" spans="1:8" x14ac:dyDescent="0.25">
      <c r="A31" s="13" t="s">
        <v>124</v>
      </c>
      <c r="B31" s="88">
        <v>0</v>
      </c>
      <c r="C31" s="104">
        <v>8000</v>
      </c>
      <c r="D31" s="104">
        <v>2500</v>
      </c>
      <c r="E31" s="104">
        <v>2500</v>
      </c>
      <c r="F31" s="104">
        <v>2500</v>
      </c>
    </row>
    <row r="32" spans="1:8" x14ac:dyDescent="0.25">
      <c r="A32" s="40" t="s">
        <v>47</v>
      </c>
      <c r="B32" s="89">
        <f>B33</f>
        <v>1644319.96</v>
      </c>
      <c r="C32" s="107">
        <f>2280533+4092+26000</f>
        <v>2310625</v>
      </c>
      <c r="D32" s="107">
        <f>2368564+1300</f>
        <v>2369864</v>
      </c>
      <c r="E32" s="107">
        <f>2368564</f>
        <v>2368564</v>
      </c>
      <c r="F32" s="107">
        <f>2368564</f>
        <v>2368564</v>
      </c>
    </row>
    <row r="33" spans="1:6" x14ac:dyDescent="0.25">
      <c r="A33" s="13" t="s">
        <v>105</v>
      </c>
      <c r="B33" s="97">
        <f>1644319.96</f>
        <v>1644319.96</v>
      </c>
      <c r="C33" s="97">
        <v>2310625</v>
      </c>
      <c r="D33" s="104">
        <v>2369864</v>
      </c>
      <c r="E33" s="104">
        <v>2368564</v>
      </c>
      <c r="F33" s="104">
        <v>2368564</v>
      </c>
    </row>
    <row r="34" spans="1:6" x14ac:dyDescent="0.25">
      <c r="A34" s="81" t="s">
        <v>100</v>
      </c>
      <c r="B34" s="102">
        <f>B35</f>
        <v>431.59</v>
      </c>
      <c r="C34" s="102">
        <f>2000+1000</f>
        <v>3000</v>
      </c>
      <c r="D34" s="102">
        <f t="shared" ref="D34:F34" si="3">2000+1000</f>
        <v>3000</v>
      </c>
      <c r="E34" s="102">
        <f t="shared" si="3"/>
        <v>3000</v>
      </c>
      <c r="F34" s="102">
        <f t="shared" si="3"/>
        <v>3000</v>
      </c>
    </row>
    <row r="35" spans="1:6" x14ac:dyDescent="0.25">
      <c r="A35" s="13" t="s">
        <v>101</v>
      </c>
      <c r="B35" s="97">
        <v>431.59</v>
      </c>
      <c r="C35" s="97">
        <v>3000</v>
      </c>
      <c r="D35" s="97">
        <v>3000</v>
      </c>
      <c r="E35" s="97">
        <v>3000</v>
      </c>
      <c r="F35" s="97">
        <v>3000</v>
      </c>
    </row>
    <row r="36" spans="1:6" x14ac:dyDescent="0.25">
      <c r="A36" s="82" t="s">
        <v>102</v>
      </c>
      <c r="B36" s="102">
        <f>B37</f>
        <v>7466.71</v>
      </c>
      <c r="C36" s="102">
        <v>1500</v>
      </c>
      <c r="D36" s="102">
        <v>1500</v>
      </c>
      <c r="E36" s="102">
        <v>1500</v>
      </c>
      <c r="F36" s="102">
        <v>1500</v>
      </c>
    </row>
    <row r="37" spans="1:6" x14ac:dyDescent="0.25">
      <c r="A37" s="83" t="s">
        <v>103</v>
      </c>
      <c r="B37" s="97">
        <v>7466.71</v>
      </c>
      <c r="C37" s="97">
        <v>1500</v>
      </c>
      <c r="D37" s="97">
        <v>1500</v>
      </c>
      <c r="E37" s="97">
        <v>1500</v>
      </c>
      <c r="F37" s="97">
        <v>1500</v>
      </c>
    </row>
    <row r="38" spans="1:6" x14ac:dyDescent="0.25">
      <c r="C38" s="90"/>
    </row>
    <row r="39" spans="1:6" x14ac:dyDescent="0.25">
      <c r="C39" s="90"/>
    </row>
    <row r="40" spans="1:6" x14ac:dyDescent="0.25">
      <c r="C40" s="118"/>
    </row>
    <row r="41" spans="1:6" x14ac:dyDescent="0.25">
      <c r="C41" s="90"/>
    </row>
    <row r="43" spans="1:6" x14ac:dyDescent="0.25">
      <c r="C43" s="90"/>
    </row>
  </sheetData>
  <mergeCells count="5">
    <mergeCell ref="A1:F1"/>
    <mergeCell ref="A3:F3"/>
    <mergeCell ref="A5:F5"/>
    <mergeCell ref="A7:F7"/>
    <mergeCell ref="A22:F22"/>
  </mergeCells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workbookViewId="0">
      <selection activeCell="F14" sqref="F14"/>
    </sheetView>
  </sheetViews>
  <sheetFormatPr defaultRowHeight="15" x14ac:dyDescent="0.25"/>
  <cols>
    <col min="1" max="1" width="41.140625" customWidth="1"/>
    <col min="2" max="6" width="25.28515625" customWidth="1"/>
  </cols>
  <sheetData>
    <row r="1" spans="1:6" ht="42" customHeight="1" x14ac:dyDescent="0.25">
      <c r="A1" s="130" t="s">
        <v>113</v>
      </c>
      <c r="B1" s="130"/>
      <c r="C1" s="130"/>
      <c r="D1" s="130"/>
      <c r="E1" s="130"/>
      <c r="F1" s="130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130" t="s">
        <v>18</v>
      </c>
      <c r="B3" s="130"/>
      <c r="C3" s="130"/>
      <c r="D3" s="130"/>
      <c r="E3" s="131"/>
      <c r="F3" s="131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130" t="s">
        <v>4</v>
      </c>
      <c r="B5" s="132"/>
      <c r="C5" s="132"/>
      <c r="D5" s="132"/>
      <c r="E5" s="132"/>
      <c r="F5" s="132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130" t="s">
        <v>13</v>
      </c>
      <c r="B7" s="151"/>
      <c r="C7" s="151"/>
      <c r="D7" s="151"/>
      <c r="E7" s="151"/>
      <c r="F7" s="151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1" t="s">
        <v>46</v>
      </c>
      <c r="B9" s="20" t="s">
        <v>118</v>
      </c>
      <c r="C9" s="21" t="s">
        <v>116</v>
      </c>
      <c r="D9" s="21" t="s">
        <v>119</v>
      </c>
      <c r="E9" s="21" t="s">
        <v>33</v>
      </c>
      <c r="F9" s="21" t="s">
        <v>120</v>
      </c>
    </row>
    <row r="10" spans="1:6" ht="15.75" customHeight="1" x14ac:dyDescent="0.25">
      <c r="A10" s="11" t="s">
        <v>14</v>
      </c>
      <c r="B10" s="105">
        <v>1657229</v>
      </c>
      <c r="C10" s="106">
        <f>C12</f>
        <v>2638490.09</v>
      </c>
      <c r="D10" s="106">
        <v>2625615</v>
      </c>
      <c r="E10" s="106">
        <v>2622315</v>
      </c>
      <c r="F10" s="106">
        <v>2622315</v>
      </c>
    </row>
    <row r="11" spans="1:6" x14ac:dyDescent="0.25">
      <c r="A11" s="18" t="s">
        <v>109</v>
      </c>
      <c r="B11" s="8"/>
      <c r="C11" s="9"/>
      <c r="D11" s="9"/>
      <c r="E11" s="9"/>
      <c r="F11" s="9"/>
    </row>
    <row r="12" spans="1:6" x14ac:dyDescent="0.25">
      <c r="A12" s="17" t="s">
        <v>110</v>
      </c>
      <c r="B12" s="105">
        <v>1657229</v>
      </c>
      <c r="C12" s="106">
        <v>2638490.09</v>
      </c>
      <c r="D12" s="106">
        <v>2625615</v>
      </c>
      <c r="E12" s="106">
        <v>2622315</v>
      </c>
      <c r="F12" s="106">
        <v>2622315</v>
      </c>
    </row>
    <row r="13" spans="1:6" x14ac:dyDescent="0.25">
      <c r="A13" s="11" t="s">
        <v>111</v>
      </c>
      <c r="B13" s="105">
        <v>1657229</v>
      </c>
      <c r="C13" s="106">
        <v>2638490.09</v>
      </c>
      <c r="D13" s="106">
        <v>2625615</v>
      </c>
      <c r="E13" s="106">
        <v>2622315</v>
      </c>
      <c r="F13" s="106">
        <v>2622315</v>
      </c>
    </row>
    <row r="14" spans="1:6" x14ac:dyDescent="0.25">
      <c r="A14" s="19"/>
      <c r="B14" s="8"/>
      <c r="C14" s="9"/>
      <c r="D14" s="9"/>
      <c r="E14" s="9"/>
      <c r="F14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activeCell="A2" sqref="A2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130" t="s">
        <v>113</v>
      </c>
      <c r="B1" s="130"/>
      <c r="C1" s="130"/>
      <c r="D1" s="130"/>
      <c r="E1" s="130"/>
      <c r="F1" s="130"/>
      <c r="G1" s="130"/>
      <c r="H1" s="130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130" t="s">
        <v>18</v>
      </c>
      <c r="B3" s="130"/>
      <c r="C3" s="130"/>
      <c r="D3" s="130"/>
      <c r="E3" s="130"/>
      <c r="F3" s="130"/>
      <c r="G3" s="130"/>
      <c r="H3" s="130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130" t="s">
        <v>52</v>
      </c>
      <c r="B5" s="130"/>
      <c r="C5" s="130"/>
      <c r="D5" s="130"/>
      <c r="E5" s="130"/>
      <c r="F5" s="130"/>
      <c r="G5" s="130"/>
      <c r="H5" s="130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1" t="s">
        <v>5</v>
      </c>
      <c r="B7" s="20" t="s">
        <v>6</v>
      </c>
      <c r="C7" s="20" t="s">
        <v>32</v>
      </c>
      <c r="D7" s="20" t="s">
        <v>118</v>
      </c>
      <c r="E7" s="21" t="s">
        <v>116</v>
      </c>
      <c r="F7" s="21" t="s">
        <v>119</v>
      </c>
      <c r="G7" s="21" t="s">
        <v>33</v>
      </c>
      <c r="H7" s="21" t="s">
        <v>120</v>
      </c>
    </row>
    <row r="8" spans="1:8" x14ac:dyDescent="0.25">
      <c r="A8" s="38"/>
      <c r="B8" s="39"/>
      <c r="C8" s="37" t="s">
        <v>54</v>
      </c>
      <c r="D8" s="39"/>
      <c r="E8" s="38"/>
      <c r="F8" s="38"/>
      <c r="G8" s="38"/>
      <c r="H8" s="38"/>
    </row>
    <row r="9" spans="1:8" ht="25.5" x14ac:dyDescent="0.25">
      <c r="A9" s="11">
        <v>8</v>
      </c>
      <c r="B9" s="11"/>
      <c r="C9" s="11" t="s">
        <v>15</v>
      </c>
      <c r="D9" s="8"/>
      <c r="E9" s="9"/>
      <c r="F9" s="9"/>
      <c r="G9" s="9"/>
      <c r="H9" s="9"/>
    </row>
    <row r="10" spans="1:8" x14ac:dyDescent="0.25">
      <c r="A10" s="11"/>
      <c r="B10" s="16">
        <v>84</v>
      </c>
      <c r="C10" s="16" t="s">
        <v>22</v>
      </c>
      <c r="D10" s="8"/>
      <c r="E10" s="9"/>
      <c r="F10" s="9"/>
      <c r="G10" s="9"/>
      <c r="H10" s="9"/>
    </row>
    <row r="11" spans="1:8" x14ac:dyDescent="0.25">
      <c r="A11" s="11"/>
      <c r="B11" s="16"/>
      <c r="C11" s="41"/>
      <c r="D11" s="8"/>
      <c r="E11" s="9"/>
      <c r="F11" s="9"/>
      <c r="G11" s="9"/>
      <c r="H11" s="9"/>
    </row>
    <row r="12" spans="1:8" x14ac:dyDescent="0.25">
      <c r="A12" s="11"/>
      <c r="B12" s="16"/>
      <c r="C12" s="37" t="s">
        <v>57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5"/>
      <c r="C13" s="26" t="s">
        <v>16</v>
      </c>
      <c r="D13" s="8"/>
      <c r="E13" s="9"/>
      <c r="F13" s="9"/>
      <c r="G13" s="9"/>
      <c r="H13" s="9"/>
    </row>
    <row r="14" spans="1:8" ht="25.5" x14ac:dyDescent="0.25">
      <c r="A14" s="16"/>
      <c r="B14" s="16">
        <v>54</v>
      </c>
      <c r="C14" s="27" t="s">
        <v>23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B7" sqref="B7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130" t="s">
        <v>113</v>
      </c>
      <c r="B1" s="130"/>
      <c r="C1" s="130"/>
      <c r="D1" s="130"/>
      <c r="E1" s="130"/>
      <c r="F1" s="130"/>
    </row>
    <row r="2" spans="1:6" ht="18" customHeight="1" x14ac:dyDescent="0.25">
      <c r="A2" s="25"/>
      <c r="B2" s="25"/>
      <c r="C2" s="25"/>
      <c r="D2" s="25"/>
      <c r="E2" s="25"/>
      <c r="F2" s="25"/>
    </row>
    <row r="3" spans="1:6" ht="15.75" customHeight="1" x14ac:dyDescent="0.25">
      <c r="A3" s="130" t="s">
        <v>18</v>
      </c>
      <c r="B3" s="130"/>
      <c r="C3" s="130"/>
      <c r="D3" s="130"/>
      <c r="E3" s="130"/>
      <c r="F3" s="130"/>
    </row>
    <row r="4" spans="1:6" ht="18" x14ac:dyDescent="0.25">
      <c r="A4" s="25"/>
      <c r="B4" s="25"/>
      <c r="C4" s="25"/>
      <c r="D4" s="25"/>
      <c r="E4" s="5"/>
      <c r="F4" s="5"/>
    </row>
    <row r="5" spans="1:6" ht="18" customHeight="1" x14ac:dyDescent="0.25">
      <c r="A5" s="130" t="s">
        <v>53</v>
      </c>
      <c r="B5" s="130"/>
      <c r="C5" s="130"/>
      <c r="D5" s="130"/>
      <c r="E5" s="130"/>
      <c r="F5" s="130"/>
    </row>
    <row r="6" spans="1:6" ht="18" x14ac:dyDescent="0.25">
      <c r="A6" s="25"/>
      <c r="B6" s="25"/>
      <c r="C6" s="25"/>
      <c r="D6" s="25"/>
      <c r="E6" s="5"/>
      <c r="F6" s="5"/>
    </row>
    <row r="7" spans="1:6" ht="25.5" x14ac:dyDescent="0.25">
      <c r="A7" s="20" t="s">
        <v>46</v>
      </c>
      <c r="B7" s="20" t="s">
        <v>118</v>
      </c>
      <c r="C7" s="21" t="s">
        <v>116</v>
      </c>
      <c r="D7" s="21" t="s">
        <v>119</v>
      </c>
      <c r="E7" s="21" t="s">
        <v>33</v>
      </c>
      <c r="F7" s="21" t="s">
        <v>120</v>
      </c>
    </row>
    <row r="8" spans="1:6" x14ac:dyDescent="0.25">
      <c r="A8" s="11" t="s">
        <v>54</v>
      </c>
      <c r="B8" s="8"/>
      <c r="C8" s="9"/>
      <c r="D8" s="9"/>
      <c r="E8" s="9"/>
      <c r="F8" s="9"/>
    </row>
    <row r="9" spans="1:6" ht="25.5" x14ac:dyDescent="0.25">
      <c r="A9" s="11" t="s">
        <v>55</v>
      </c>
      <c r="B9" s="8"/>
      <c r="C9" s="9"/>
      <c r="D9" s="9"/>
      <c r="E9" s="9"/>
      <c r="F9" s="9"/>
    </row>
    <row r="10" spans="1:6" ht="25.5" x14ac:dyDescent="0.25">
      <c r="A10" s="18" t="s">
        <v>56</v>
      </c>
      <c r="B10" s="8"/>
      <c r="C10" s="9"/>
      <c r="D10" s="9"/>
      <c r="E10" s="9"/>
      <c r="F10" s="9"/>
    </row>
    <row r="11" spans="1:6" x14ac:dyDescent="0.25">
      <c r="A11" s="18"/>
      <c r="B11" s="8"/>
      <c r="C11" s="9"/>
      <c r="D11" s="9"/>
      <c r="E11" s="9"/>
      <c r="F11" s="9"/>
    </row>
    <row r="12" spans="1:6" x14ac:dyDescent="0.25">
      <c r="A12" s="11" t="s">
        <v>57</v>
      </c>
      <c r="B12" s="8"/>
      <c r="C12" s="9"/>
      <c r="D12" s="9"/>
      <c r="E12" s="9"/>
      <c r="F12" s="9"/>
    </row>
    <row r="13" spans="1:6" x14ac:dyDescent="0.25">
      <c r="A13" s="26" t="s">
        <v>48</v>
      </c>
      <c r="B13" s="8"/>
      <c r="C13" s="9"/>
      <c r="D13" s="9"/>
      <c r="E13" s="9"/>
      <c r="F13" s="9"/>
    </row>
    <row r="14" spans="1:6" x14ac:dyDescent="0.25">
      <c r="A14" s="13" t="s">
        <v>49</v>
      </c>
      <c r="B14" s="8"/>
      <c r="C14" s="9"/>
      <c r="D14" s="9"/>
      <c r="E14" s="9"/>
      <c r="F14" s="10"/>
    </row>
    <row r="15" spans="1:6" x14ac:dyDescent="0.25">
      <c r="A15" s="26" t="s">
        <v>50</v>
      </c>
      <c r="B15" s="8"/>
      <c r="C15" s="9"/>
      <c r="D15" s="9"/>
      <c r="E15" s="9"/>
      <c r="F15" s="10"/>
    </row>
    <row r="16" spans="1:6" x14ac:dyDescent="0.25">
      <c r="A16" s="13" t="s">
        <v>51</v>
      </c>
      <c r="B16" s="8"/>
      <c r="C16" s="9"/>
      <c r="D16" s="9"/>
      <c r="E16" s="9"/>
      <c r="F16" s="10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5"/>
  <sheetViews>
    <sheetView workbookViewId="0">
      <selection activeCell="F68" sqref="F68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9" ht="42" customHeight="1" x14ac:dyDescent="0.25">
      <c r="A1" s="130" t="s">
        <v>113</v>
      </c>
      <c r="B1" s="130"/>
      <c r="C1" s="130"/>
      <c r="D1" s="130"/>
      <c r="E1" s="130"/>
      <c r="F1" s="130"/>
      <c r="G1" s="130"/>
      <c r="H1" s="130"/>
      <c r="I1" s="130"/>
    </row>
    <row r="2" spans="1:9" ht="18" x14ac:dyDescent="0.25">
      <c r="A2" s="4"/>
      <c r="B2" s="4"/>
      <c r="C2" s="4"/>
      <c r="D2" s="4"/>
      <c r="E2" s="4"/>
      <c r="F2" s="25"/>
      <c r="G2" s="4"/>
      <c r="H2" s="5"/>
      <c r="I2" s="5"/>
    </row>
    <row r="3" spans="1:9" ht="18" customHeight="1" x14ac:dyDescent="0.25">
      <c r="A3" s="130" t="s">
        <v>17</v>
      </c>
      <c r="B3" s="132"/>
      <c r="C3" s="132"/>
      <c r="D3" s="132"/>
      <c r="E3" s="132"/>
      <c r="F3" s="132"/>
      <c r="G3" s="132"/>
      <c r="H3" s="132"/>
      <c r="I3" s="132"/>
    </row>
    <row r="4" spans="1:9" ht="18" x14ac:dyDescent="0.25">
      <c r="A4" s="4"/>
      <c r="B4" s="4"/>
      <c r="C4" s="4"/>
      <c r="D4" s="4"/>
      <c r="E4" s="4"/>
      <c r="F4" s="25"/>
      <c r="G4" s="4"/>
      <c r="H4" s="5"/>
      <c r="I4" s="5"/>
    </row>
    <row r="5" spans="1:9" ht="25.5" x14ac:dyDescent="0.25">
      <c r="A5" s="176" t="s">
        <v>19</v>
      </c>
      <c r="B5" s="177"/>
      <c r="C5" s="178"/>
      <c r="D5" s="20" t="s">
        <v>20</v>
      </c>
      <c r="E5" s="20" t="s">
        <v>118</v>
      </c>
      <c r="F5" s="21" t="s">
        <v>116</v>
      </c>
      <c r="G5" s="21" t="s">
        <v>119</v>
      </c>
      <c r="H5" s="21" t="s">
        <v>33</v>
      </c>
      <c r="I5" s="21" t="s">
        <v>120</v>
      </c>
    </row>
    <row r="6" spans="1:9" x14ac:dyDescent="0.25">
      <c r="A6" s="173" t="s">
        <v>24</v>
      </c>
      <c r="B6" s="174"/>
      <c r="C6" s="175"/>
      <c r="D6" s="28" t="s">
        <v>25</v>
      </c>
      <c r="E6" s="8"/>
      <c r="F6" s="8"/>
      <c r="G6" s="9"/>
      <c r="H6" s="9"/>
      <c r="I6" s="9"/>
    </row>
    <row r="7" spans="1:9" x14ac:dyDescent="0.25">
      <c r="A7" s="173" t="s">
        <v>26</v>
      </c>
      <c r="B7" s="174"/>
      <c r="C7" s="175"/>
      <c r="D7" s="28" t="s">
        <v>27</v>
      </c>
      <c r="E7" s="8"/>
      <c r="F7" s="8"/>
      <c r="G7" s="9"/>
      <c r="H7" s="9"/>
      <c r="I7" s="9"/>
    </row>
    <row r="8" spans="1:9" ht="33" customHeight="1" x14ac:dyDescent="0.25">
      <c r="A8" s="164" t="s">
        <v>67</v>
      </c>
      <c r="B8" s="165"/>
      <c r="C8" s="166"/>
      <c r="D8" s="203" t="s">
        <v>81</v>
      </c>
      <c r="E8" s="8"/>
      <c r="F8" s="8"/>
      <c r="G8" s="9"/>
      <c r="H8" s="9"/>
      <c r="I8" s="10"/>
    </row>
    <row r="9" spans="1:9" x14ac:dyDescent="0.25">
      <c r="A9" s="167" t="s">
        <v>68</v>
      </c>
      <c r="B9" s="168"/>
      <c r="C9" s="169"/>
      <c r="D9" s="66" t="s">
        <v>82</v>
      </c>
      <c r="E9" s="8"/>
      <c r="F9" s="8"/>
      <c r="G9" s="9"/>
      <c r="H9" s="9"/>
      <c r="I9" s="10"/>
    </row>
    <row r="10" spans="1:9" x14ac:dyDescent="0.25">
      <c r="A10" s="158">
        <v>3</v>
      </c>
      <c r="B10" s="159"/>
      <c r="C10" s="160"/>
      <c r="D10" s="67" t="s">
        <v>10</v>
      </c>
      <c r="E10" s="89">
        <v>5609</v>
      </c>
      <c r="F10" s="89">
        <v>0</v>
      </c>
      <c r="G10" s="89">
        <v>422</v>
      </c>
      <c r="H10" s="89">
        <v>422</v>
      </c>
      <c r="I10" s="89">
        <v>422</v>
      </c>
    </row>
    <row r="11" spans="1:9" x14ac:dyDescent="0.25">
      <c r="A11" s="170">
        <v>32</v>
      </c>
      <c r="B11" s="171"/>
      <c r="C11" s="172"/>
      <c r="D11" s="61" t="s">
        <v>21</v>
      </c>
      <c r="E11" s="88">
        <v>5609</v>
      </c>
      <c r="F11" s="88">
        <v>0</v>
      </c>
      <c r="G11" s="88">
        <v>422</v>
      </c>
      <c r="H11" s="88">
        <v>422</v>
      </c>
      <c r="I11" s="88">
        <v>422</v>
      </c>
    </row>
    <row r="12" spans="1:9" ht="15" customHeight="1" x14ac:dyDescent="0.25">
      <c r="A12" s="164" t="s">
        <v>69</v>
      </c>
      <c r="B12" s="165"/>
      <c r="C12" s="166"/>
      <c r="D12" s="203" t="s">
        <v>83</v>
      </c>
      <c r="E12" s="8"/>
      <c r="F12" s="108"/>
      <c r="G12" s="108"/>
      <c r="H12" s="108"/>
      <c r="I12" s="108"/>
    </row>
    <row r="13" spans="1:9" ht="25.5" customHeight="1" x14ac:dyDescent="0.25">
      <c r="A13" s="167" t="s">
        <v>70</v>
      </c>
      <c r="B13" s="168"/>
      <c r="C13" s="169"/>
      <c r="D13" s="62"/>
      <c r="E13" s="8"/>
      <c r="F13" s="8"/>
      <c r="G13" s="8"/>
      <c r="H13" s="8"/>
      <c r="I13" s="8"/>
    </row>
    <row r="14" spans="1:9" ht="15" customHeight="1" x14ac:dyDescent="0.25">
      <c r="A14" s="158">
        <v>3</v>
      </c>
      <c r="B14" s="159"/>
      <c r="C14" s="160"/>
      <c r="D14" s="67" t="s">
        <v>10</v>
      </c>
      <c r="E14" s="89">
        <v>124761</v>
      </c>
      <c r="F14" s="89">
        <v>131074</v>
      </c>
      <c r="G14" s="89">
        <v>131074</v>
      </c>
      <c r="H14" s="89">
        <v>131074</v>
      </c>
      <c r="I14" s="89">
        <v>131074</v>
      </c>
    </row>
    <row r="15" spans="1:9" x14ac:dyDescent="0.25">
      <c r="A15" s="152">
        <v>32</v>
      </c>
      <c r="B15" s="153"/>
      <c r="C15" s="154"/>
      <c r="D15" s="61" t="s">
        <v>21</v>
      </c>
      <c r="E15" s="88">
        <v>123989.5</v>
      </c>
      <c r="F15" s="88">
        <f>F14-F16</f>
        <v>130263</v>
      </c>
      <c r="G15" s="88">
        <f>G14-G16</f>
        <v>130624</v>
      </c>
      <c r="H15" s="88">
        <f t="shared" ref="H15:I15" si="0">H14-H16</f>
        <v>130624</v>
      </c>
      <c r="I15" s="88">
        <f t="shared" si="0"/>
        <v>130624</v>
      </c>
    </row>
    <row r="16" spans="1:9" x14ac:dyDescent="0.25">
      <c r="A16" s="152">
        <v>34</v>
      </c>
      <c r="B16" s="153"/>
      <c r="C16" s="154"/>
      <c r="D16" s="61" t="s">
        <v>84</v>
      </c>
      <c r="E16" s="88">
        <v>771.5</v>
      </c>
      <c r="F16" s="88">
        <v>811</v>
      </c>
      <c r="G16" s="88">
        <v>450</v>
      </c>
      <c r="H16" s="88">
        <v>450</v>
      </c>
      <c r="I16" s="88">
        <v>450</v>
      </c>
    </row>
    <row r="17" spans="1:9" ht="32.25" customHeight="1" x14ac:dyDescent="0.25">
      <c r="A17" s="155" t="s">
        <v>71</v>
      </c>
      <c r="B17" s="156"/>
      <c r="C17" s="157"/>
      <c r="D17" s="62"/>
      <c r="E17" s="8"/>
      <c r="F17" s="8"/>
      <c r="G17" s="8"/>
      <c r="H17" s="8"/>
      <c r="I17" s="8"/>
    </row>
    <row r="18" spans="1:9" x14ac:dyDescent="0.25">
      <c r="A18" s="161">
        <v>3</v>
      </c>
      <c r="B18" s="162"/>
      <c r="C18" s="163"/>
      <c r="D18" s="67" t="s">
        <v>10</v>
      </c>
      <c r="E18" s="89">
        <v>12255</v>
      </c>
      <c r="F18" s="89">
        <v>5590.27</v>
      </c>
      <c r="G18" s="89">
        <v>5700</v>
      </c>
      <c r="H18" s="89">
        <v>5700</v>
      </c>
      <c r="I18" s="89">
        <v>5700</v>
      </c>
    </row>
    <row r="19" spans="1:9" x14ac:dyDescent="0.25">
      <c r="A19" s="152">
        <v>32</v>
      </c>
      <c r="B19" s="153"/>
      <c r="C19" s="154"/>
      <c r="D19" s="61" t="s">
        <v>21</v>
      </c>
      <c r="E19" s="88">
        <v>7004</v>
      </c>
      <c r="F19" s="88">
        <v>5000</v>
      </c>
      <c r="G19" s="88">
        <v>5000</v>
      </c>
      <c r="H19" s="88">
        <v>5000</v>
      </c>
      <c r="I19" s="88">
        <v>5000</v>
      </c>
    </row>
    <row r="20" spans="1:9" ht="25.5" x14ac:dyDescent="0.25">
      <c r="A20" s="152">
        <v>42</v>
      </c>
      <c r="B20" s="153"/>
      <c r="C20" s="154"/>
      <c r="D20" s="61" t="s">
        <v>31</v>
      </c>
      <c r="E20" s="97"/>
      <c r="F20" s="97">
        <v>590.27</v>
      </c>
      <c r="G20" s="97">
        <v>590.27</v>
      </c>
      <c r="H20" s="97">
        <v>590.27</v>
      </c>
      <c r="I20" s="97">
        <v>590.27</v>
      </c>
    </row>
    <row r="21" spans="1:9" ht="25.5" x14ac:dyDescent="0.25">
      <c r="A21" s="152">
        <v>45</v>
      </c>
      <c r="B21" s="153"/>
      <c r="C21" s="154"/>
      <c r="D21" s="61" t="s">
        <v>85</v>
      </c>
      <c r="E21" s="97">
        <v>5251</v>
      </c>
      <c r="F21" s="97"/>
      <c r="G21" s="97"/>
      <c r="H21" s="97"/>
      <c r="I21" s="97"/>
    </row>
    <row r="22" spans="1:9" x14ac:dyDescent="0.25">
      <c r="A22" s="155" t="s">
        <v>72</v>
      </c>
      <c r="B22" s="156"/>
      <c r="C22" s="157"/>
      <c r="D22" s="91"/>
      <c r="E22" s="75"/>
      <c r="F22" s="109"/>
      <c r="G22" s="109"/>
      <c r="H22" s="109"/>
      <c r="I22" s="109"/>
    </row>
    <row r="23" spans="1:9" x14ac:dyDescent="0.25">
      <c r="A23" s="158">
        <v>3</v>
      </c>
      <c r="B23" s="159"/>
      <c r="C23" s="160"/>
      <c r="D23" s="92" t="s">
        <v>10</v>
      </c>
      <c r="E23" s="102">
        <v>51057</v>
      </c>
      <c r="F23" s="110">
        <v>36290</v>
      </c>
      <c r="G23" s="110">
        <v>36290</v>
      </c>
      <c r="H23" s="110">
        <v>36290</v>
      </c>
      <c r="I23" s="110">
        <v>36290</v>
      </c>
    </row>
    <row r="24" spans="1:9" x14ac:dyDescent="0.25">
      <c r="A24" s="152">
        <v>31</v>
      </c>
      <c r="B24" s="153"/>
      <c r="C24" s="154"/>
      <c r="D24" s="93" t="s">
        <v>11</v>
      </c>
      <c r="E24" s="97">
        <v>2356</v>
      </c>
      <c r="F24" s="111">
        <v>3200</v>
      </c>
      <c r="G24" s="111">
        <v>1500</v>
      </c>
      <c r="H24" s="111">
        <v>1500</v>
      </c>
      <c r="I24" s="111">
        <v>1500</v>
      </c>
    </row>
    <row r="25" spans="1:9" x14ac:dyDescent="0.25">
      <c r="A25" s="152">
        <v>32</v>
      </c>
      <c r="B25" s="153"/>
      <c r="C25" s="154"/>
      <c r="D25" s="93" t="s">
        <v>21</v>
      </c>
      <c r="E25" s="98">
        <v>40449</v>
      </c>
      <c r="F25" s="112">
        <f>F23-F24-F26-F27</f>
        <v>22840</v>
      </c>
      <c r="G25" s="112">
        <f t="shared" ref="G25:I25" si="1">G23-G24-G26-G27</f>
        <v>24590</v>
      </c>
      <c r="H25" s="112">
        <f t="shared" si="1"/>
        <v>24590</v>
      </c>
      <c r="I25" s="112">
        <f t="shared" si="1"/>
        <v>24590</v>
      </c>
    </row>
    <row r="26" spans="1:9" x14ac:dyDescent="0.25">
      <c r="A26" s="71"/>
      <c r="B26" s="72">
        <v>34</v>
      </c>
      <c r="C26" s="73"/>
      <c r="D26" s="93" t="s">
        <v>84</v>
      </c>
      <c r="E26" s="98">
        <v>101</v>
      </c>
      <c r="F26" s="112">
        <v>300</v>
      </c>
      <c r="G26" s="112">
        <v>250</v>
      </c>
      <c r="H26" s="112">
        <v>250</v>
      </c>
      <c r="I26" s="112">
        <v>250</v>
      </c>
    </row>
    <row r="27" spans="1:9" ht="25.5" x14ac:dyDescent="0.25">
      <c r="A27" s="152">
        <v>42</v>
      </c>
      <c r="B27" s="153"/>
      <c r="C27" s="154"/>
      <c r="D27" s="93" t="s">
        <v>31</v>
      </c>
      <c r="E27" s="97">
        <v>4003</v>
      </c>
      <c r="F27" s="111">
        <v>9950</v>
      </c>
      <c r="G27" s="111">
        <v>9950</v>
      </c>
      <c r="H27" s="111">
        <v>9950</v>
      </c>
      <c r="I27" s="111">
        <v>9950</v>
      </c>
    </row>
    <row r="28" spans="1:9" ht="25.5" x14ac:dyDescent="0.25">
      <c r="A28" s="152">
        <v>45</v>
      </c>
      <c r="B28" s="153"/>
      <c r="C28" s="154"/>
      <c r="D28" s="93" t="s">
        <v>85</v>
      </c>
      <c r="E28" s="97">
        <v>5317</v>
      </c>
      <c r="F28" s="111">
        <v>0</v>
      </c>
      <c r="G28" s="111">
        <v>0</v>
      </c>
      <c r="H28" s="111">
        <v>0</v>
      </c>
      <c r="I28" s="111">
        <v>0</v>
      </c>
    </row>
    <row r="29" spans="1:9" x14ac:dyDescent="0.25">
      <c r="A29" s="155" t="s">
        <v>121</v>
      </c>
      <c r="B29" s="156"/>
      <c r="C29" s="157"/>
      <c r="D29" s="91"/>
      <c r="E29" s="75"/>
      <c r="F29" s="109"/>
      <c r="G29" s="109"/>
      <c r="H29" s="109"/>
      <c r="I29" s="109"/>
    </row>
    <row r="30" spans="1:9" x14ac:dyDescent="0.25">
      <c r="A30" s="158">
        <v>3</v>
      </c>
      <c r="B30" s="159"/>
      <c r="C30" s="160"/>
      <c r="D30" s="92" t="s">
        <v>10</v>
      </c>
      <c r="E30" s="102">
        <v>51057</v>
      </c>
      <c r="F30" s="110">
        <v>8000</v>
      </c>
      <c r="G30" s="110">
        <v>2500</v>
      </c>
      <c r="H30" s="110">
        <v>2500</v>
      </c>
      <c r="I30" s="110">
        <v>2500</v>
      </c>
    </row>
    <row r="31" spans="1:9" x14ac:dyDescent="0.25">
      <c r="A31" s="152">
        <v>32</v>
      </c>
      <c r="B31" s="153"/>
      <c r="C31" s="154"/>
      <c r="D31" s="93" t="s">
        <v>21</v>
      </c>
      <c r="E31" s="98">
        <v>40449</v>
      </c>
      <c r="F31" s="112">
        <v>8000</v>
      </c>
      <c r="G31" s="112">
        <v>2500</v>
      </c>
      <c r="H31" s="112">
        <v>2500</v>
      </c>
      <c r="I31" s="112">
        <v>2500</v>
      </c>
    </row>
    <row r="32" spans="1:9" x14ac:dyDescent="0.25">
      <c r="A32" s="155" t="s">
        <v>73</v>
      </c>
      <c r="B32" s="156"/>
      <c r="C32" s="157"/>
      <c r="D32" s="91"/>
      <c r="E32" s="75"/>
      <c r="F32" s="109"/>
      <c r="G32" s="109"/>
      <c r="H32" s="109"/>
      <c r="I32" s="109"/>
    </row>
    <row r="33" spans="1:9" x14ac:dyDescent="0.25">
      <c r="A33" s="158">
        <v>3</v>
      </c>
      <c r="B33" s="159"/>
      <c r="C33" s="160"/>
      <c r="D33" s="92" t="s">
        <v>10</v>
      </c>
      <c r="E33" s="102">
        <v>1429941</v>
      </c>
      <c r="F33" s="110">
        <v>2278283</v>
      </c>
      <c r="G33" s="110">
        <v>2368564</v>
      </c>
      <c r="H33" s="110">
        <v>2368564</v>
      </c>
      <c r="I33" s="110">
        <v>2368546</v>
      </c>
    </row>
    <row r="34" spans="1:9" x14ac:dyDescent="0.25">
      <c r="A34" s="152">
        <v>31</v>
      </c>
      <c r="B34" s="153"/>
      <c r="C34" s="154"/>
      <c r="D34" s="93" t="s">
        <v>11</v>
      </c>
      <c r="E34" s="97">
        <v>1397393</v>
      </c>
      <c r="F34" s="111">
        <v>2244700</v>
      </c>
      <c r="G34" s="111">
        <f>1950000+70000+325000</f>
        <v>2345000</v>
      </c>
      <c r="H34" s="111">
        <f t="shared" ref="H34:I34" si="2">1950000+70000+325000</f>
        <v>2345000</v>
      </c>
      <c r="I34" s="111">
        <f t="shared" si="2"/>
        <v>2345000</v>
      </c>
    </row>
    <row r="35" spans="1:9" x14ac:dyDescent="0.25">
      <c r="A35" s="152">
        <v>32</v>
      </c>
      <c r="B35" s="153"/>
      <c r="C35" s="154"/>
      <c r="D35" s="93" t="s">
        <v>21</v>
      </c>
      <c r="E35" s="97">
        <v>22806</v>
      </c>
      <c r="F35" s="111">
        <v>20883</v>
      </c>
      <c r="G35" s="111">
        <v>15200</v>
      </c>
      <c r="H35" s="111">
        <v>15200</v>
      </c>
      <c r="I35" s="111">
        <v>15200</v>
      </c>
    </row>
    <row r="36" spans="1:9" x14ac:dyDescent="0.25">
      <c r="A36" s="152">
        <v>34</v>
      </c>
      <c r="B36" s="153"/>
      <c r="C36" s="154"/>
      <c r="D36" s="93" t="s">
        <v>84</v>
      </c>
      <c r="E36" s="97">
        <v>4381</v>
      </c>
      <c r="F36" s="111">
        <v>0</v>
      </c>
      <c r="G36" s="111">
        <v>0</v>
      </c>
      <c r="H36" s="111">
        <v>0</v>
      </c>
      <c r="I36" s="111">
        <v>0</v>
      </c>
    </row>
    <row r="37" spans="1:9" ht="25.5" x14ac:dyDescent="0.25">
      <c r="A37" s="63"/>
      <c r="B37" s="64">
        <v>37</v>
      </c>
      <c r="C37" s="65"/>
      <c r="D37" s="93" t="s">
        <v>86</v>
      </c>
      <c r="E37" s="97">
        <v>4703</v>
      </c>
      <c r="F37" s="111">
        <v>12000</v>
      </c>
      <c r="G37" s="111">
        <v>7000</v>
      </c>
      <c r="H37" s="111">
        <v>7000</v>
      </c>
      <c r="I37" s="111">
        <v>7000</v>
      </c>
    </row>
    <row r="38" spans="1:9" x14ac:dyDescent="0.25">
      <c r="A38" s="85"/>
      <c r="B38" s="86">
        <v>38</v>
      </c>
      <c r="C38" s="87"/>
      <c r="D38" s="93" t="s">
        <v>108</v>
      </c>
      <c r="E38" s="97"/>
      <c r="F38" s="111">
        <v>700</v>
      </c>
      <c r="G38" s="111"/>
      <c r="H38" s="111"/>
      <c r="I38" s="111"/>
    </row>
    <row r="39" spans="1:9" ht="25.5" x14ac:dyDescent="0.25">
      <c r="A39" s="152">
        <v>42</v>
      </c>
      <c r="B39" s="153"/>
      <c r="C39" s="154"/>
      <c r="D39" s="93" t="s">
        <v>31</v>
      </c>
      <c r="E39" s="99">
        <v>597</v>
      </c>
      <c r="F39" s="113">
        <v>2250</v>
      </c>
      <c r="G39" s="113">
        <v>664</v>
      </c>
      <c r="H39" s="113">
        <v>664</v>
      </c>
      <c r="I39" s="113">
        <v>664</v>
      </c>
    </row>
    <row r="40" spans="1:9" x14ac:dyDescent="0.25">
      <c r="A40" s="155" t="s">
        <v>74</v>
      </c>
      <c r="B40" s="156"/>
      <c r="C40" s="157"/>
      <c r="D40" s="91"/>
      <c r="E40" s="75"/>
      <c r="F40" s="109"/>
      <c r="G40" s="109"/>
      <c r="H40" s="109"/>
      <c r="I40" s="109"/>
    </row>
    <row r="41" spans="1:9" x14ac:dyDescent="0.25">
      <c r="A41" s="179">
        <v>3</v>
      </c>
      <c r="B41" s="180"/>
      <c r="C41" s="181"/>
      <c r="D41" s="92" t="s">
        <v>10</v>
      </c>
      <c r="E41" s="102">
        <v>7437</v>
      </c>
      <c r="F41" s="110">
        <v>3092</v>
      </c>
      <c r="G41" s="110">
        <f>SUM(G42:G43)</f>
        <v>1300</v>
      </c>
      <c r="H41" s="110">
        <v>0</v>
      </c>
      <c r="I41" s="110">
        <v>0</v>
      </c>
    </row>
    <row r="42" spans="1:9" x14ac:dyDescent="0.25">
      <c r="A42" s="152">
        <v>32</v>
      </c>
      <c r="B42" s="153"/>
      <c r="C42" s="154"/>
      <c r="D42" s="93" t="s">
        <v>21</v>
      </c>
      <c r="E42" s="100">
        <v>7437</v>
      </c>
      <c r="F42" s="114">
        <v>3092</v>
      </c>
      <c r="G42" s="114">
        <v>300</v>
      </c>
      <c r="H42" s="114">
        <v>0</v>
      </c>
      <c r="I42" s="114">
        <v>0</v>
      </c>
    </row>
    <row r="43" spans="1:9" ht="25.5" x14ac:dyDescent="0.25">
      <c r="A43" s="152">
        <v>42</v>
      </c>
      <c r="B43" s="153"/>
      <c r="C43" s="154"/>
      <c r="D43" s="93" t="s">
        <v>31</v>
      </c>
      <c r="E43" s="75"/>
      <c r="F43" s="111">
        <v>1000</v>
      </c>
      <c r="G43" s="111">
        <v>1000</v>
      </c>
      <c r="H43" s="111">
        <v>0</v>
      </c>
      <c r="I43" s="111">
        <v>0</v>
      </c>
    </row>
    <row r="44" spans="1:9" x14ac:dyDescent="0.25">
      <c r="A44" s="167" t="s">
        <v>75</v>
      </c>
      <c r="B44" s="168"/>
      <c r="C44" s="169"/>
      <c r="D44" s="94" t="s">
        <v>87</v>
      </c>
      <c r="E44" s="75"/>
      <c r="F44" s="109"/>
      <c r="G44" s="109"/>
      <c r="H44" s="109"/>
      <c r="I44" s="109"/>
    </row>
    <row r="45" spans="1:9" x14ac:dyDescent="0.25">
      <c r="A45" s="158">
        <v>4</v>
      </c>
      <c r="B45" s="159"/>
      <c r="C45" s="160"/>
      <c r="D45" s="92" t="s">
        <v>10</v>
      </c>
      <c r="E45" s="102">
        <v>1917</v>
      </c>
      <c r="F45" s="110">
        <v>1000</v>
      </c>
      <c r="G45" s="110">
        <v>1000</v>
      </c>
      <c r="H45" s="110">
        <v>1000</v>
      </c>
      <c r="I45" s="110">
        <v>1000</v>
      </c>
    </row>
    <row r="46" spans="1:9" ht="25.5" x14ac:dyDescent="0.25">
      <c r="A46" s="152">
        <v>42</v>
      </c>
      <c r="B46" s="153"/>
      <c r="C46" s="154"/>
      <c r="D46" s="93" t="s">
        <v>31</v>
      </c>
      <c r="E46" s="97">
        <v>1917</v>
      </c>
      <c r="F46" s="111">
        <v>1000</v>
      </c>
      <c r="G46" s="111">
        <v>1000</v>
      </c>
      <c r="H46" s="111">
        <v>1000</v>
      </c>
      <c r="I46" s="111">
        <v>1000</v>
      </c>
    </row>
    <row r="47" spans="1:9" x14ac:dyDescent="0.25">
      <c r="A47" s="155" t="s">
        <v>76</v>
      </c>
      <c r="B47" s="156"/>
      <c r="C47" s="157"/>
      <c r="D47" s="91"/>
      <c r="E47" s="75"/>
      <c r="F47" s="109"/>
      <c r="G47" s="109"/>
      <c r="H47" s="109"/>
      <c r="I47" s="109"/>
    </row>
    <row r="48" spans="1:9" x14ac:dyDescent="0.25">
      <c r="A48" s="179">
        <v>3</v>
      </c>
      <c r="B48" s="180"/>
      <c r="C48" s="181"/>
      <c r="D48" s="92" t="s">
        <v>10</v>
      </c>
      <c r="E48" s="102">
        <v>3199</v>
      </c>
      <c r="F48" s="110">
        <v>1500</v>
      </c>
      <c r="G48" s="110">
        <v>1500</v>
      </c>
      <c r="H48" s="110">
        <v>1500</v>
      </c>
      <c r="I48" s="110">
        <v>1500</v>
      </c>
    </row>
    <row r="49" spans="1:9" x14ac:dyDescent="0.25">
      <c r="A49" s="182">
        <v>32</v>
      </c>
      <c r="B49" s="183"/>
      <c r="C49" s="184"/>
      <c r="D49" s="93" t="s">
        <v>21</v>
      </c>
      <c r="E49" s="97">
        <v>1711</v>
      </c>
      <c r="F49" s="111"/>
      <c r="G49" s="111"/>
      <c r="H49" s="111"/>
      <c r="I49" s="111"/>
    </row>
    <row r="50" spans="1:9" ht="25.5" x14ac:dyDescent="0.25">
      <c r="A50" s="182">
        <v>42</v>
      </c>
      <c r="B50" s="183"/>
      <c r="C50" s="184"/>
      <c r="D50" s="93" t="s">
        <v>31</v>
      </c>
      <c r="E50" s="97">
        <v>1488</v>
      </c>
      <c r="F50" s="111">
        <v>1500</v>
      </c>
      <c r="G50" s="111">
        <v>1500</v>
      </c>
      <c r="H50" s="111">
        <v>1500</v>
      </c>
      <c r="I50" s="111">
        <v>1500</v>
      </c>
    </row>
    <row r="51" spans="1:9" ht="25.5" x14ac:dyDescent="0.25">
      <c r="A51" s="152">
        <v>45</v>
      </c>
      <c r="B51" s="153"/>
      <c r="C51" s="154"/>
      <c r="D51" s="93" t="s">
        <v>85</v>
      </c>
      <c r="E51" s="75"/>
      <c r="F51" s="111"/>
      <c r="G51" s="111"/>
      <c r="H51" s="111"/>
      <c r="I51" s="111"/>
    </row>
    <row r="52" spans="1:9" x14ac:dyDescent="0.25">
      <c r="A52" s="185" t="s">
        <v>77</v>
      </c>
      <c r="B52" s="186"/>
      <c r="C52" s="187"/>
      <c r="D52" s="95" t="s">
        <v>88</v>
      </c>
      <c r="E52" s="75"/>
      <c r="F52" s="79"/>
      <c r="G52" s="79"/>
      <c r="H52" s="79"/>
      <c r="I52" s="79"/>
    </row>
    <row r="53" spans="1:9" x14ac:dyDescent="0.25">
      <c r="A53" s="167" t="s">
        <v>78</v>
      </c>
      <c r="B53" s="168"/>
      <c r="C53" s="169"/>
      <c r="D53" s="91"/>
      <c r="E53" s="75"/>
      <c r="F53" s="109"/>
      <c r="G53" s="109"/>
      <c r="H53" s="109"/>
      <c r="I53" s="109"/>
    </row>
    <row r="54" spans="1:9" x14ac:dyDescent="0.25">
      <c r="A54" s="158">
        <v>3</v>
      </c>
      <c r="B54" s="159"/>
      <c r="C54" s="160"/>
      <c r="D54" s="92" t="s">
        <v>10</v>
      </c>
      <c r="E54" s="101">
        <v>735</v>
      </c>
      <c r="F54" s="115">
        <v>4600</v>
      </c>
      <c r="G54" s="115">
        <v>5700</v>
      </c>
      <c r="H54" s="115">
        <v>5700</v>
      </c>
      <c r="I54" s="115">
        <v>5700</v>
      </c>
    </row>
    <row r="55" spans="1:9" x14ac:dyDescent="0.25">
      <c r="A55" s="170">
        <v>32</v>
      </c>
      <c r="B55" s="171"/>
      <c r="C55" s="172"/>
      <c r="D55" s="93" t="s">
        <v>21</v>
      </c>
      <c r="E55" s="99">
        <v>735</v>
      </c>
      <c r="F55" s="113">
        <v>4600</v>
      </c>
      <c r="G55" s="113">
        <v>5700</v>
      </c>
      <c r="H55" s="113">
        <v>5700</v>
      </c>
      <c r="I55" s="113">
        <v>5700</v>
      </c>
    </row>
    <row r="56" spans="1:9" ht="25.5" x14ac:dyDescent="0.25">
      <c r="A56" s="191" t="s">
        <v>79</v>
      </c>
      <c r="B56" s="192"/>
      <c r="C56" s="189"/>
      <c r="D56" s="190" t="s">
        <v>89</v>
      </c>
      <c r="E56" s="75"/>
      <c r="F56" s="79"/>
      <c r="G56" s="79"/>
      <c r="H56" s="79"/>
      <c r="I56" s="79"/>
    </row>
    <row r="57" spans="1:9" x14ac:dyDescent="0.25">
      <c r="A57" s="167" t="s">
        <v>68</v>
      </c>
      <c r="B57" s="168"/>
      <c r="C57" s="169"/>
      <c r="D57" s="94" t="s">
        <v>82</v>
      </c>
      <c r="E57" s="109"/>
      <c r="F57" s="97"/>
      <c r="G57" s="75"/>
      <c r="H57" s="75"/>
      <c r="I57" s="75"/>
    </row>
    <row r="58" spans="1:9" x14ac:dyDescent="0.25">
      <c r="A58" s="197">
        <v>3</v>
      </c>
      <c r="B58" s="193"/>
      <c r="C58" s="194"/>
      <c r="D58" s="92" t="s">
        <v>10</v>
      </c>
      <c r="E58" s="201">
        <v>0</v>
      </c>
      <c r="F58" s="102">
        <f>F59+F60</f>
        <v>17310</v>
      </c>
      <c r="G58" s="102">
        <v>27306</v>
      </c>
      <c r="H58" s="102">
        <v>27306</v>
      </c>
      <c r="I58" s="102">
        <v>27306</v>
      </c>
    </row>
    <row r="59" spans="1:9" x14ac:dyDescent="0.25">
      <c r="A59" s="127"/>
      <c r="B59" s="126">
        <v>31</v>
      </c>
      <c r="C59" s="126"/>
      <c r="D59" s="199" t="s">
        <v>11</v>
      </c>
      <c r="E59" s="75">
        <v>0</v>
      </c>
      <c r="F59" s="97">
        <v>16710</v>
      </c>
      <c r="G59" s="97">
        <f>G58-G60</f>
        <v>26586</v>
      </c>
      <c r="H59" s="97">
        <f t="shared" ref="H59:I59" si="3">H58-H60</f>
        <v>26586</v>
      </c>
      <c r="I59" s="97">
        <f t="shared" si="3"/>
        <v>26586</v>
      </c>
    </row>
    <row r="60" spans="1:9" x14ac:dyDescent="0.25">
      <c r="A60" s="127"/>
      <c r="B60" s="126">
        <v>32</v>
      </c>
      <c r="C60" s="126"/>
      <c r="D60" s="200" t="s">
        <v>21</v>
      </c>
      <c r="E60" s="75">
        <v>0</v>
      </c>
      <c r="F60" s="97">
        <v>600</v>
      </c>
      <c r="G60" s="99">
        <v>720</v>
      </c>
      <c r="H60" s="99">
        <v>720</v>
      </c>
      <c r="I60" s="99">
        <v>720</v>
      </c>
    </row>
    <row r="61" spans="1:9" x14ac:dyDescent="0.25">
      <c r="A61" s="198" t="s">
        <v>80</v>
      </c>
      <c r="B61" s="195"/>
      <c r="C61" s="196"/>
      <c r="D61" s="94" t="s">
        <v>90</v>
      </c>
      <c r="E61" s="75"/>
      <c r="F61" s="111"/>
      <c r="G61" s="109"/>
      <c r="H61" s="109"/>
      <c r="I61" s="109"/>
    </row>
    <row r="62" spans="1:9" x14ac:dyDescent="0.25">
      <c r="A62" s="158">
        <v>3</v>
      </c>
      <c r="B62" s="159"/>
      <c r="C62" s="160"/>
      <c r="D62" s="92" t="s">
        <v>10</v>
      </c>
      <c r="E62" s="102">
        <v>11693</v>
      </c>
      <c r="F62" s="110">
        <v>24600</v>
      </c>
      <c r="G62" s="110">
        <v>40959</v>
      </c>
      <c r="H62" s="110">
        <v>40959</v>
      </c>
      <c r="I62" s="110">
        <v>40959</v>
      </c>
    </row>
    <row r="63" spans="1:9" x14ac:dyDescent="0.25">
      <c r="A63" s="152">
        <v>31</v>
      </c>
      <c r="B63" s="153"/>
      <c r="C63" s="154"/>
      <c r="D63" s="93" t="s">
        <v>11</v>
      </c>
      <c r="E63" s="97">
        <v>11508</v>
      </c>
      <c r="F63" s="111"/>
      <c r="G63" s="111">
        <f>G62-G64</f>
        <v>39879</v>
      </c>
      <c r="H63" s="111">
        <f t="shared" ref="H63:I63" si="4">H62-H64</f>
        <v>39879</v>
      </c>
      <c r="I63" s="111">
        <f t="shared" si="4"/>
        <v>39879</v>
      </c>
    </row>
    <row r="64" spans="1:9" x14ac:dyDescent="0.25">
      <c r="A64" s="152">
        <v>32</v>
      </c>
      <c r="B64" s="153"/>
      <c r="C64" s="154"/>
      <c r="D64" s="93" t="s">
        <v>21</v>
      </c>
      <c r="E64" s="99">
        <v>185</v>
      </c>
      <c r="F64" s="113"/>
      <c r="G64" s="113">
        <v>1080</v>
      </c>
      <c r="H64" s="113">
        <v>1080</v>
      </c>
      <c r="I64" s="113">
        <v>1080</v>
      </c>
    </row>
    <row r="65" spans="1:9" ht="15.75" x14ac:dyDescent="0.25">
      <c r="A65" s="188"/>
      <c r="B65" s="188"/>
      <c r="C65" s="188"/>
      <c r="D65" s="96" t="s">
        <v>91</v>
      </c>
      <c r="E65" s="103">
        <v>1657229</v>
      </c>
      <c r="F65" s="103">
        <v>2638490</v>
      </c>
      <c r="G65" s="103">
        <v>2625615</v>
      </c>
      <c r="H65" s="103">
        <v>2622315</v>
      </c>
      <c r="I65" s="103">
        <v>2622315</v>
      </c>
    </row>
  </sheetData>
  <mergeCells count="58">
    <mergeCell ref="A29:C29"/>
    <mergeCell ref="A30:C30"/>
    <mergeCell ref="A31:C31"/>
    <mergeCell ref="A57:C57"/>
    <mergeCell ref="A64:C64"/>
    <mergeCell ref="A65:C65"/>
    <mergeCell ref="A53:C53"/>
    <mergeCell ref="A54:C54"/>
    <mergeCell ref="A55:C55"/>
    <mergeCell ref="A56:C56"/>
    <mergeCell ref="A61:C61"/>
    <mergeCell ref="A58:C58"/>
    <mergeCell ref="A50:C50"/>
    <mergeCell ref="A51:C51"/>
    <mergeCell ref="A52:C52"/>
    <mergeCell ref="A62:C62"/>
    <mergeCell ref="A63:C63"/>
    <mergeCell ref="A45:C45"/>
    <mergeCell ref="A46:C46"/>
    <mergeCell ref="A47:C47"/>
    <mergeCell ref="A48:C48"/>
    <mergeCell ref="A49:C49"/>
    <mergeCell ref="A39:C39"/>
    <mergeCell ref="A40:C40"/>
    <mergeCell ref="A41:C41"/>
    <mergeCell ref="A43:C43"/>
    <mergeCell ref="A44:C44"/>
    <mergeCell ref="A42:C42"/>
    <mergeCell ref="A32:C32"/>
    <mergeCell ref="A33:C33"/>
    <mergeCell ref="A34:C34"/>
    <mergeCell ref="A35:C35"/>
    <mergeCell ref="A36:C36"/>
    <mergeCell ref="A6:C6"/>
    <mergeCell ref="A7:C7"/>
    <mergeCell ref="A1:I1"/>
    <mergeCell ref="A3:I3"/>
    <mergeCell ref="A5:C5"/>
    <mergeCell ref="A8:C8"/>
    <mergeCell ref="A9:C9"/>
    <mergeCell ref="A11:C11"/>
    <mergeCell ref="A10:C10"/>
    <mergeCell ref="A16:C16"/>
    <mergeCell ref="A18:C18"/>
    <mergeCell ref="A19:C19"/>
    <mergeCell ref="A12:C12"/>
    <mergeCell ref="A13:C13"/>
    <mergeCell ref="A14:C14"/>
    <mergeCell ref="A15:C15"/>
    <mergeCell ref="A17:C17"/>
    <mergeCell ref="A27:C27"/>
    <mergeCell ref="A28:C28"/>
    <mergeCell ref="A20:C20"/>
    <mergeCell ref="A22:C22"/>
    <mergeCell ref="A23:C23"/>
    <mergeCell ref="A24:C24"/>
    <mergeCell ref="A25:C25"/>
    <mergeCell ref="A21:C21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2024-12-27T13:33:41Z</cp:lastPrinted>
  <dcterms:created xsi:type="dcterms:W3CDTF">2022-08-12T12:51:27Z</dcterms:created>
  <dcterms:modified xsi:type="dcterms:W3CDTF">2024-12-27T13:41:35Z</dcterms:modified>
</cp:coreProperties>
</file>